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30famiglie" sheetId="4" r:id="rId1"/>
    <sheet name="Foglio1" sheetId="1" r:id="rId2"/>
    <sheet name="30famiglie(dynamic)" sheetId="2" r:id="rId3"/>
    <sheet name="Foglio3" sheetId="3" r:id="rId4"/>
    <sheet name="Foglio2" sheetId="5" r:id="rId5"/>
  </sheets>
  <definedNames>
    <definedName name="solver_adj" localSheetId="0" hidden="1">'30famiglie'!$H$2:$H$3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'30famiglie'!$H$5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M3" i="4" l="1"/>
  <c r="M2" i="4"/>
  <c r="M1" i="4"/>
  <c r="L4" i="5" l="1"/>
  <c r="L5" i="5"/>
  <c r="L6" i="5"/>
  <c r="L3" i="5"/>
  <c r="K4" i="5"/>
  <c r="K5" i="5"/>
  <c r="K6" i="5"/>
  <c r="K3" i="5"/>
  <c r="J4" i="5"/>
  <c r="J5" i="5"/>
  <c r="J6" i="5"/>
  <c r="J3" i="5"/>
  <c r="F6" i="5"/>
  <c r="D2" i="5"/>
  <c r="H5" i="4"/>
  <c r="I2" i="4"/>
  <c r="M7" i="3"/>
  <c r="N6" i="3"/>
  <c r="L7" i="3"/>
  <c r="C3" i="3"/>
  <c r="C4" i="3"/>
  <c r="C5" i="3"/>
  <c r="C2" i="3"/>
  <c r="B9" i="3"/>
  <c r="B8" i="3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B3" i="2"/>
  <c r="C3" i="2" s="1"/>
  <c r="B4" i="2"/>
  <c r="C4" i="2" s="1"/>
  <c r="B5" i="2"/>
  <c r="C5" i="2" s="1"/>
  <c r="B6" i="2"/>
  <c r="C6" i="2" s="1"/>
  <c r="B7" i="2"/>
  <c r="C7" i="2" s="1"/>
  <c r="B8" i="2"/>
  <c r="C8" i="2" s="1"/>
  <c r="B9" i="2"/>
  <c r="C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C15" i="2" s="1"/>
  <c r="B16" i="2"/>
  <c r="C16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3" i="2"/>
  <c r="C23" i="2" s="1"/>
  <c r="B24" i="2"/>
  <c r="C24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1" i="2"/>
  <c r="C31" i="2" s="1"/>
  <c r="B2" i="2"/>
  <c r="C2" i="2" s="1"/>
  <c r="F3" i="4"/>
  <c r="G3" i="4" s="1"/>
  <c r="F4" i="4"/>
  <c r="G4" i="4" s="1"/>
  <c r="F5" i="4"/>
  <c r="G5" i="4" s="1"/>
  <c r="F6" i="4"/>
  <c r="G6" i="4" s="1"/>
  <c r="F7" i="4"/>
  <c r="G7" i="4" s="1"/>
  <c r="F8" i="4"/>
  <c r="G8" i="4" s="1"/>
  <c r="F9" i="4"/>
  <c r="G9" i="4" s="1"/>
  <c r="F10" i="4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 s="1"/>
  <c r="F30" i="4"/>
  <c r="G30" i="4" s="1"/>
  <c r="F31" i="4"/>
  <c r="G31" i="4" s="1"/>
  <c r="F2" i="4"/>
  <c r="G2" i="4" s="1"/>
  <c r="E3" i="3"/>
  <c r="E2" i="3"/>
  <c r="C2" i="4"/>
  <c r="E31" i="2" l="1"/>
  <c r="E29" i="2"/>
  <c r="E27" i="2"/>
  <c r="E25" i="2"/>
  <c r="E23" i="2"/>
  <c r="E21" i="2"/>
  <c r="E19" i="2"/>
  <c r="E17" i="2"/>
  <c r="E15" i="2"/>
  <c r="E13" i="2"/>
  <c r="E11" i="2"/>
  <c r="E9" i="2"/>
  <c r="E7" i="2"/>
  <c r="E5" i="2"/>
  <c r="E3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E4" i="2"/>
  <c r="H6" i="2"/>
  <c r="E2" i="2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2" i="1"/>
  <c r="O30" i="1"/>
  <c r="L31" i="1"/>
  <c r="K31" i="1"/>
  <c r="L29" i="1"/>
  <c r="M3" i="1"/>
  <c r="M7" i="1"/>
  <c r="M11" i="1"/>
  <c r="M15" i="1"/>
  <c r="M19" i="1"/>
  <c r="M23" i="1"/>
  <c r="L27" i="1"/>
  <c r="N2" i="1" s="1"/>
  <c r="K27" i="1"/>
  <c r="M4" i="1" s="1"/>
  <c r="H7" i="2" l="1"/>
  <c r="G2" i="2"/>
  <c r="G3" i="2"/>
  <c r="M25" i="1"/>
  <c r="M21" i="1"/>
  <c r="M17" i="1"/>
  <c r="M13" i="1"/>
  <c r="M9" i="1"/>
  <c r="M5" i="1"/>
  <c r="O2" i="1"/>
  <c r="M2" i="1"/>
  <c r="M24" i="1"/>
  <c r="M22" i="1"/>
  <c r="M20" i="1"/>
  <c r="M18" i="1"/>
  <c r="M16" i="1"/>
  <c r="M14" i="1"/>
  <c r="M12" i="1"/>
  <c r="M10" i="1"/>
  <c r="M8" i="1"/>
  <c r="M6" i="1"/>
  <c r="N20" i="1"/>
  <c r="O20" i="1" s="1"/>
  <c r="N25" i="1"/>
  <c r="N23" i="1"/>
  <c r="O23" i="1" s="1"/>
  <c r="N21" i="1"/>
  <c r="O21" i="1" s="1"/>
  <c r="N19" i="1"/>
  <c r="O19" i="1" s="1"/>
  <c r="N17" i="1"/>
  <c r="N15" i="1"/>
  <c r="O15" i="1" s="1"/>
  <c r="N13" i="1"/>
  <c r="O13" i="1" s="1"/>
  <c r="N11" i="1"/>
  <c r="O11" i="1" s="1"/>
  <c r="N9" i="1"/>
  <c r="N7" i="1"/>
  <c r="O7" i="1" s="1"/>
  <c r="N5" i="1"/>
  <c r="O5" i="1" s="1"/>
  <c r="N3" i="1"/>
  <c r="O3" i="1" s="1"/>
  <c r="N24" i="1"/>
  <c r="N22" i="1"/>
  <c r="O22" i="1" s="1"/>
  <c r="N18" i="1"/>
  <c r="O18" i="1" s="1"/>
  <c r="N16" i="1"/>
  <c r="O16" i="1" s="1"/>
  <c r="N14" i="1"/>
  <c r="O14" i="1" s="1"/>
  <c r="N12" i="1"/>
  <c r="O12" i="1" s="1"/>
  <c r="N10" i="1"/>
  <c r="O10" i="1" s="1"/>
  <c r="N8" i="1"/>
  <c r="O8" i="1" s="1"/>
  <c r="N6" i="1"/>
  <c r="O6" i="1" s="1"/>
  <c r="N4" i="1"/>
  <c r="O4" i="1" s="1"/>
  <c r="I6" i="2" l="1"/>
  <c r="O9" i="1"/>
  <c r="O17" i="1"/>
  <c r="O25" i="1"/>
  <c r="O24" i="1"/>
  <c r="O27" i="1" l="1"/>
  <c r="O29" i="1" s="1"/>
</calcChain>
</file>

<file path=xl/comments1.xml><?xml version="1.0" encoding="utf-8"?>
<comments xmlns="http://schemas.openxmlformats.org/spreadsheetml/2006/main">
  <authors>
    <author>Csiaf-Novoli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>=CASUALE.TRA(500;7000)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" authorId="0">
      <text>
        <r>
          <rPr>
            <b/>
            <sz val="9"/>
            <color indexed="81"/>
            <rFont val="Tahoma"/>
            <charset val="1"/>
          </rPr>
          <t xml:space="preserve">numeri casuali estratti da normali iid con media 0 e dev standard 450
=INV.NORM(CASUALE();0;450)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Csiaf-Novoli</author>
  </authors>
  <commentList>
    <comment ref="E1" authorId="0">
      <text>
        <r>
          <rPr>
            <b/>
            <sz val="9"/>
            <color indexed="81"/>
            <rFont val="Tahoma"/>
            <charset val="1"/>
          </rPr>
          <t>=CASUALE.TRA(500;7000)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" authorId="0">
      <text>
        <r>
          <rPr>
            <b/>
            <sz val="9"/>
            <color indexed="81"/>
            <rFont val="Tahoma"/>
            <charset val="1"/>
          </rPr>
          <t xml:space="preserve">numeri casuali estratti da normali iid con media 0 e dev standard 450
=INV.NORM(CASUALE();0;450)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Csiaf-Novoli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>=CASUALE.TRA(500;7000)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" authorId="0">
      <text>
        <r>
          <rPr>
            <b/>
            <sz val="9"/>
            <color indexed="81"/>
            <rFont val="Tahoma"/>
            <charset val="1"/>
          </rPr>
          <t xml:space="preserve">numeri casuali estratti da normali iid con media 0 e dev standard 450
=INV.NORM(CASUALE();0;450)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<sst xmlns="http://schemas.openxmlformats.org/spreadsheetml/2006/main" count="77" uniqueCount="66">
  <si>
    <t>età</t>
  </si>
  <si>
    <t>altezza</t>
  </si>
  <si>
    <t xml:space="preserve">reddito </t>
  </si>
  <si>
    <t>prezzo della stanza</t>
  </si>
  <si>
    <t>numero di prenotazioni</t>
  </si>
  <si>
    <t>spesa per vacanze</t>
  </si>
  <si>
    <t>mq dell'abitazione principale</t>
  </si>
  <si>
    <t>scarti dalla media di spesa</t>
  </si>
  <si>
    <t>scarti dalla media di mq</t>
  </si>
  <si>
    <t>spesa alfa beta</t>
  </si>
  <si>
    <t>epsilon i</t>
  </si>
  <si>
    <t>spesa oss</t>
  </si>
  <si>
    <t>x</t>
  </si>
  <si>
    <t>y</t>
  </si>
  <si>
    <t xml:space="preserve"> </t>
  </si>
  <si>
    <t>spesa calcolata yi cappello</t>
  </si>
  <si>
    <t>(yi-yicap)quad</t>
  </si>
  <si>
    <t>reddito medio</t>
  </si>
  <si>
    <t>spesamedia</t>
  </si>
  <si>
    <t>spesafitted(ycapp)</t>
  </si>
  <si>
    <t>mediaY</t>
  </si>
  <si>
    <t>ycappello</t>
  </si>
  <si>
    <t>ymedio</t>
  </si>
  <si>
    <t>dres</t>
  </si>
  <si>
    <t>dreg</t>
  </si>
  <si>
    <t>dispers quadratini vs triangolini</t>
  </si>
  <si>
    <t>dtot</t>
  </si>
  <si>
    <t>dipers cerchietti vs triangolini</t>
  </si>
  <si>
    <t>variabilità delle osservazioni attrono alla retta</t>
  </si>
  <si>
    <t>variabilità delle ossewrvazioni attrono alla media</t>
  </si>
  <si>
    <t>variabilità della retta attorno alla media</t>
  </si>
  <si>
    <t>dispersione cerchietti attorno ai quadratini (attorno alla retta dei m.q.)</t>
  </si>
  <si>
    <t>devianza totale</t>
  </si>
  <si>
    <t>devianza di regressione</t>
  </si>
  <si>
    <t>devianza residua</t>
  </si>
  <si>
    <t>ycap</t>
  </si>
  <si>
    <t>resid</t>
  </si>
  <si>
    <t>residq</t>
  </si>
  <si>
    <t>=DEV.Q(I3:I6)</t>
  </si>
  <si>
    <t>=DEV.Q(J3:J6)</t>
  </si>
  <si>
    <t>=DEV.Q(K3:K6)</t>
  </si>
  <si>
    <t>=SOMMA(L3:L6)</t>
  </si>
  <si>
    <t>OUTPUT RIEPILOGO</t>
  </si>
  <si>
    <t>Statistica della regressione</t>
  </si>
  <si>
    <t>R multiplo</t>
  </si>
  <si>
    <t>R al quadrato</t>
  </si>
  <si>
    <t>R al quadrato corretto</t>
  </si>
  <si>
    <t>Errore standard</t>
  </si>
  <si>
    <t>Osservazioni</t>
  </si>
  <si>
    <t>ANALISI VARIANZA</t>
  </si>
  <si>
    <t>Regressione</t>
  </si>
  <si>
    <t>Residuo</t>
  </si>
  <si>
    <t>Totale</t>
  </si>
  <si>
    <t>Intercetta</t>
  </si>
  <si>
    <t>gdl</t>
  </si>
  <si>
    <t>SQ</t>
  </si>
  <si>
    <t>MQ</t>
  </si>
  <si>
    <t>F</t>
  </si>
  <si>
    <t>Significatività F</t>
  </si>
  <si>
    <t>Coefficienti</t>
  </si>
  <si>
    <t>Stat t</t>
  </si>
  <si>
    <t>Valore di significatività</t>
  </si>
  <si>
    <t>Inferiore 95%</t>
  </si>
  <si>
    <t>Superiore 95%</t>
  </si>
  <si>
    <t>Inferiore 95,0%</t>
  </si>
  <si>
    <t>Superiore 95,0%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</si>
</sst>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0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gency FB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1" fontId="0" fillId="2" borderId="0" xfId="0" applyNumberFormat="1" applyFill="1"/>
    <xf numFmtId="0" fontId="0" fillId="2" borderId="0" xfId="0" applyFill="1"/>
    <xf numFmtId="0" fontId="3" fillId="0" borderId="0" xfId="0" applyFont="1"/>
    <xf numFmtId="167" fontId="0" fillId="0" borderId="0" xfId="1" applyNumberFormat="1" applyFont="1"/>
    <xf numFmtId="0" fontId="5" fillId="0" borderId="0" xfId="0" applyFont="1"/>
    <xf numFmtId="0" fontId="6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7" fillId="0" borderId="0" xfId="0" applyFont="1"/>
    <xf numFmtId="167" fontId="0" fillId="0" borderId="0" xfId="1" quotePrefix="1" applyNumberFormat="1" applyFont="1"/>
    <xf numFmtId="0" fontId="7" fillId="0" borderId="0" xfId="0" quotePrefix="1" applyFont="1"/>
    <xf numFmtId="0" fontId="7" fillId="2" borderId="0" xfId="0" quotePrefix="1" applyFont="1" applyFill="1"/>
    <xf numFmtId="0" fontId="0" fillId="0" borderId="0" xfId="0" applyFill="1" applyBorder="1" applyAlignment="1"/>
    <xf numFmtId="0" fontId="0" fillId="0" borderId="2" xfId="0" applyFill="1" applyBorder="1" applyAlignment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Continuous"/>
    </xf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9" fillId="2" borderId="2" xfId="0" applyFont="1" applyFill="1" applyBorder="1" applyAlignme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'30famiglie'!$E$1</c:f>
              <c:strCache>
                <c:ptCount val="1"/>
                <c:pt idx="0">
                  <c:v>spesa oss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27893870067310478"/>
                  <c:y val="-0.1564939332552556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2400"/>
                  </a:pPr>
                  <a:endParaRPr lang="it-IT"/>
                </a:p>
              </c:txPr>
            </c:trendlineLbl>
          </c:trendline>
          <c:xVal>
            <c:numRef>
              <c:f>'30famiglie'!$B$2:$B$31</c:f>
              <c:numCache>
                <c:formatCode>General</c:formatCode>
                <c:ptCount val="30"/>
                <c:pt idx="0">
                  <c:v>3089</c:v>
                </c:pt>
                <c:pt idx="1">
                  <c:v>4128</c:v>
                </c:pt>
                <c:pt idx="2">
                  <c:v>4357</c:v>
                </c:pt>
                <c:pt idx="3">
                  <c:v>6961</c:v>
                </c:pt>
                <c:pt idx="4">
                  <c:v>4074</c:v>
                </c:pt>
                <c:pt idx="5">
                  <c:v>4375</c:v>
                </c:pt>
                <c:pt idx="6">
                  <c:v>5832</c:v>
                </c:pt>
                <c:pt idx="7">
                  <c:v>1886</c:v>
                </c:pt>
                <c:pt idx="8">
                  <c:v>4883</c:v>
                </c:pt>
                <c:pt idx="9">
                  <c:v>2120</c:v>
                </c:pt>
                <c:pt idx="10">
                  <c:v>5445</c:v>
                </c:pt>
                <c:pt idx="11">
                  <c:v>1685</c:v>
                </c:pt>
                <c:pt idx="12">
                  <c:v>6151</c:v>
                </c:pt>
                <c:pt idx="13">
                  <c:v>3058</c:v>
                </c:pt>
                <c:pt idx="14">
                  <c:v>2613</c:v>
                </c:pt>
                <c:pt idx="15">
                  <c:v>6055</c:v>
                </c:pt>
                <c:pt idx="16">
                  <c:v>3526</c:v>
                </c:pt>
                <c:pt idx="17">
                  <c:v>3959</c:v>
                </c:pt>
                <c:pt idx="18">
                  <c:v>2241</c:v>
                </c:pt>
                <c:pt idx="19">
                  <c:v>1557</c:v>
                </c:pt>
                <c:pt idx="20">
                  <c:v>4277</c:v>
                </c:pt>
                <c:pt idx="21">
                  <c:v>557</c:v>
                </c:pt>
                <c:pt idx="22">
                  <c:v>3858</c:v>
                </c:pt>
                <c:pt idx="23">
                  <c:v>1625</c:v>
                </c:pt>
                <c:pt idx="24">
                  <c:v>6293</c:v>
                </c:pt>
                <c:pt idx="25">
                  <c:v>4570</c:v>
                </c:pt>
                <c:pt idx="26">
                  <c:v>5457</c:v>
                </c:pt>
                <c:pt idx="27">
                  <c:v>5858</c:v>
                </c:pt>
                <c:pt idx="28">
                  <c:v>1184</c:v>
                </c:pt>
                <c:pt idx="29">
                  <c:v>3973</c:v>
                </c:pt>
              </c:numCache>
            </c:numRef>
          </c:xVal>
          <c:yVal>
            <c:numRef>
              <c:f>'30famiglie'!$E$2:$E$31</c:f>
              <c:numCache>
                <c:formatCode>General</c:formatCode>
                <c:ptCount val="30"/>
                <c:pt idx="0">
                  <c:v>2583.2085376984041</c:v>
                </c:pt>
                <c:pt idx="1">
                  <c:v>3147.6215231203278</c:v>
                </c:pt>
                <c:pt idx="2">
                  <c:v>3726.8730899937345</c:v>
                </c:pt>
                <c:pt idx="3">
                  <c:v>5126.6893935902008</c:v>
                </c:pt>
                <c:pt idx="4">
                  <c:v>2795.8300872376349</c:v>
                </c:pt>
                <c:pt idx="5">
                  <c:v>3350.927907688947</c:v>
                </c:pt>
                <c:pt idx="6">
                  <c:v>4501.5102046246466</c:v>
                </c:pt>
                <c:pt idx="7">
                  <c:v>1958.0665730850021</c:v>
                </c:pt>
                <c:pt idx="8">
                  <c:v>4314.2360408679124</c:v>
                </c:pt>
                <c:pt idx="9">
                  <c:v>1974.305138663166</c:v>
                </c:pt>
                <c:pt idx="10">
                  <c:v>4362.0276587710141</c:v>
                </c:pt>
                <c:pt idx="11">
                  <c:v>1887.0864522500849</c:v>
                </c:pt>
                <c:pt idx="12">
                  <c:v>4893.6451541423494</c:v>
                </c:pt>
                <c:pt idx="13">
                  <c:v>2307.871216889363</c:v>
                </c:pt>
                <c:pt idx="14">
                  <c:v>1913.4622085780052</c:v>
                </c:pt>
                <c:pt idx="15">
                  <c:v>3878.5016545385383</c:v>
                </c:pt>
                <c:pt idx="16">
                  <c:v>3199.9492751859834</c:v>
                </c:pt>
                <c:pt idx="17">
                  <c:v>3423.9623391352548</c:v>
                </c:pt>
                <c:pt idx="18">
                  <c:v>2348.7152109169265</c:v>
                </c:pt>
                <c:pt idx="19">
                  <c:v>1517.7701871284337</c:v>
                </c:pt>
                <c:pt idx="20">
                  <c:v>3540.3103872298684</c:v>
                </c:pt>
                <c:pt idx="21">
                  <c:v>1867.6883323055758</c:v>
                </c:pt>
                <c:pt idx="22">
                  <c:v>2703.1998549226737</c:v>
                </c:pt>
                <c:pt idx="23">
                  <c:v>1923.5663787263195</c:v>
                </c:pt>
                <c:pt idx="24">
                  <c:v>5132.5270465741596</c:v>
                </c:pt>
                <c:pt idx="25">
                  <c:v>3826.5203204104023</c:v>
                </c:pt>
                <c:pt idx="26">
                  <c:v>4253.0488028646832</c:v>
                </c:pt>
                <c:pt idx="27">
                  <c:v>5316.6379593617194</c:v>
                </c:pt>
                <c:pt idx="28">
                  <c:v>869.14633421507801</c:v>
                </c:pt>
                <c:pt idx="29">
                  <c:v>3089.9397847063869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61280"/>
        <c:axId val="63961856"/>
      </c:scatterChart>
      <c:valAx>
        <c:axId val="6396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961856"/>
        <c:crosses val="autoZero"/>
        <c:crossBetween val="midCat"/>
      </c:valAx>
      <c:valAx>
        <c:axId val="63961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39612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Foglio1!$L$1</c:f>
              <c:strCache>
                <c:ptCount val="1"/>
                <c:pt idx="0">
                  <c:v>mq dell'abitazione principale</c:v>
                </c:pt>
              </c:strCache>
            </c:strRef>
          </c:tx>
          <c:spPr>
            <a:ln w="28575">
              <a:noFill/>
            </a:ln>
          </c:spPr>
          <c:xVal>
            <c:numRef>
              <c:f>Foglio1!$K$2:$K$25</c:f>
              <c:numCache>
                <c:formatCode>General</c:formatCode>
                <c:ptCount val="24"/>
                <c:pt idx="0">
                  <c:v>2503</c:v>
                </c:pt>
                <c:pt idx="1">
                  <c:v>6111</c:v>
                </c:pt>
                <c:pt idx="2">
                  <c:v>3325</c:v>
                </c:pt>
                <c:pt idx="3">
                  <c:v>6535</c:v>
                </c:pt>
                <c:pt idx="4">
                  <c:v>17481</c:v>
                </c:pt>
                <c:pt idx="5">
                  <c:v>14062</c:v>
                </c:pt>
                <c:pt idx="6">
                  <c:v>9725</c:v>
                </c:pt>
                <c:pt idx="7">
                  <c:v>7421</c:v>
                </c:pt>
                <c:pt idx="8">
                  <c:v>14841</c:v>
                </c:pt>
                <c:pt idx="9">
                  <c:v>2476</c:v>
                </c:pt>
                <c:pt idx="10">
                  <c:v>19074</c:v>
                </c:pt>
                <c:pt idx="11">
                  <c:v>1852</c:v>
                </c:pt>
                <c:pt idx="12">
                  <c:v>5040</c:v>
                </c:pt>
                <c:pt idx="13">
                  <c:v>3184</c:v>
                </c:pt>
                <c:pt idx="14">
                  <c:v>1480</c:v>
                </c:pt>
                <c:pt idx="15">
                  <c:v>7971</c:v>
                </c:pt>
                <c:pt idx="16">
                  <c:v>10461</c:v>
                </c:pt>
                <c:pt idx="17">
                  <c:v>3968</c:v>
                </c:pt>
                <c:pt idx="18">
                  <c:v>14844</c:v>
                </c:pt>
                <c:pt idx="19">
                  <c:v>12357</c:v>
                </c:pt>
                <c:pt idx="20">
                  <c:v>1041</c:v>
                </c:pt>
                <c:pt idx="21">
                  <c:v>9125</c:v>
                </c:pt>
                <c:pt idx="22">
                  <c:v>1826</c:v>
                </c:pt>
                <c:pt idx="23">
                  <c:v>10984</c:v>
                </c:pt>
              </c:numCache>
            </c:numRef>
          </c:xVal>
          <c:yVal>
            <c:numRef>
              <c:f>Foglio1!$L$2:$L$25</c:f>
              <c:numCache>
                <c:formatCode>0</c:formatCode>
                <c:ptCount val="24"/>
                <c:pt idx="0">
                  <c:v>85.765299999999996</c:v>
                </c:pt>
                <c:pt idx="1">
                  <c:v>163.1661</c:v>
                </c:pt>
                <c:pt idx="2">
                  <c:v>154.95749999999998</c:v>
                </c:pt>
                <c:pt idx="3">
                  <c:v>145.32850000000002</c:v>
                </c:pt>
                <c:pt idx="4">
                  <c:v>193.15309999999999</c:v>
                </c:pt>
                <c:pt idx="5">
                  <c:v>189.71620000000001</c:v>
                </c:pt>
                <c:pt idx="6">
                  <c:v>194.5975</c:v>
                </c:pt>
                <c:pt idx="7">
                  <c:v>176.84710000000001</c:v>
                </c:pt>
                <c:pt idx="8">
                  <c:v>208.6891</c:v>
                </c:pt>
                <c:pt idx="9">
                  <c:v>77.627600000000001</c:v>
                </c:pt>
                <c:pt idx="10">
                  <c:v>239.2774</c:v>
                </c:pt>
                <c:pt idx="11">
                  <c:v>80.4452</c:v>
                </c:pt>
                <c:pt idx="12">
                  <c:v>85.704000000000008</c:v>
                </c:pt>
                <c:pt idx="13">
                  <c:v>124.2384</c:v>
                </c:pt>
                <c:pt idx="14">
                  <c:v>127.548</c:v>
                </c:pt>
                <c:pt idx="15">
                  <c:v>149.65210000000002</c:v>
                </c:pt>
                <c:pt idx="16">
                  <c:v>122.3511</c:v>
                </c:pt>
                <c:pt idx="17">
                  <c:v>108.2368</c:v>
                </c:pt>
                <c:pt idx="18">
                  <c:v>177.70440000000002</c:v>
                </c:pt>
                <c:pt idx="19">
                  <c:v>200.02070000000001</c:v>
                </c:pt>
                <c:pt idx="20">
                  <c:v>117.3091</c:v>
                </c:pt>
                <c:pt idx="21">
                  <c:v>137.53749999999999</c:v>
                </c:pt>
                <c:pt idx="22">
                  <c:v>147.3126</c:v>
                </c:pt>
                <c:pt idx="23">
                  <c:v>128.01840000000001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58080"/>
        <c:axId val="40758656"/>
      </c:scatterChart>
      <c:valAx>
        <c:axId val="4075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58656"/>
        <c:crosses val="autoZero"/>
        <c:crossBetween val="midCat"/>
      </c:valAx>
      <c:valAx>
        <c:axId val="4075865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40758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Foglio1!$F$1</c:f>
              <c:strCache>
                <c:ptCount val="1"/>
                <c:pt idx="0">
                  <c:v>spesa alfa beta</c:v>
                </c:pt>
              </c:strCache>
            </c:strRef>
          </c:tx>
          <c:spPr>
            <a:ln w="28575">
              <a:noFill/>
            </a:ln>
          </c:spPr>
          <c:xVal>
            <c:numRef>
              <c:f>Foglio1!$E$2:$E$31</c:f>
              <c:numCache>
                <c:formatCode>General</c:formatCode>
                <c:ptCount val="30"/>
                <c:pt idx="0">
                  <c:v>3089</c:v>
                </c:pt>
                <c:pt idx="1">
                  <c:v>4128</c:v>
                </c:pt>
                <c:pt idx="2">
                  <c:v>4357</c:v>
                </c:pt>
                <c:pt idx="3">
                  <c:v>6961</c:v>
                </c:pt>
                <c:pt idx="4">
                  <c:v>4074</c:v>
                </c:pt>
                <c:pt idx="5">
                  <c:v>4375</c:v>
                </c:pt>
                <c:pt idx="6">
                  <c:v>5832</c:v>
                </c:pt>
                <c:pt idx="7">
                  <c:v>1886</c:v>
                </c:pt>
                <c:pt idx="8">
                  <c:v>4883</c:v>
                </c:pt>
                <c:pt idx="9">
                  <c:v>2120</c:v>
                </c:pt>
                <c:pt idx="10">
                  <c:v>5445</c:v>
                </c:pt>
                <c:pt idx="11">
                  <c:v>1685</c:v>
                </c:pt>
                <c:pt idx="12">
                  <c:v>6151</c:v>
                </c:pt>
                <c:pt idx="13">
                  <c:v>3058</c:v>
                </c:pt>
                <c:pt idx="14">
                  <c:v>2613</c:v>
                </c:pt>
                <c:pt idx="15">
                  <c:v>6055</c:v>
                </c:pt>
                <c:pt idx="16">
                  <c:v>3526</c:v>
                </c:pt>
                <c:pt idx="17">
                  <c:v>3959</c:v>
                </c:pt>
                <c:pt idx="18">
                  <c:v>2241</c:v>
                </c:pt>
                <c:pt idx="19">
                  <c:v>1557</c:v>
                </c:pt>
                <c:pt idx="20">
                  <c:v>4277</c:v>
                </c:pt>
                <c:pt idx="21">
                  <c:v>557</c:v>
                </c:pt>
                <c:pt idx="22">
                  <c:v>3858</c:v>
                </c:pt>
                <c:pt idx="23">
                  <c:v>1625</c:v>
                </c:pt>
                <c:pt idx="24">
                  <c:v>6293</c:v>
                </c:pt>
                <c:pt idx="25">
                  <c:v>4570</c:v>
                </c:pt>
                <c:pt idx="26">
                  <c:v>5457</c:v>
                </c:pt>
                <c:pt idx="27">
                  <c:v>5858</c:v>
                </c:pt>
                <c:pt idx="28">
                  <c:v>1184</c:v>
                </c:pt>
                <c:pt idx="29">
                  <c:v>3973</c:v>
                </c:pt>
              </c:numCache>
            </c:numRef>
          </c:xVal>
          <c:yVal>
            <c:numRef>
              <c:f>Foglio1!$F$2:$F$31</c:f>
              <c:numCache>
                <c:formatCode>General</c:formatCode>
                <c:ptCount val="30"/>
                <c:pt idx="0">
                  <c:v>2762.2999999999997</c:v>
                </c:pt>
                <c:pt idx="1">
                  <c:v>3489.6</c:v>
                </c:pt>
                <c:pt idx="2">
                  <c:v>3649.8999999999996</c:v>
                </c:pt>
                <c:pt idx="3">
                  <c:v>5472.7</c:v>
                </c:pt>
                <c:pt idx="4">
                  <c:v>3451.7999999999997</c:v>
                </c:pt>
                <c:pt idx="5">
                  <c:v>3662.5</c:v>
                </c:pt>
                <c:pt idx="6">
                  <c:v>4682.3999999999996</c:v>
                </c:pt>
                <c:pt idx="7">
                  <c:v>1920.1999999999998</c:v>
                </c:pt>
                <c:pt idx="8">
                  <c:v>4018.1</c:v>
                </c:pt>
                <c:pt idx="9">
                  <c:v>2084</c:v>
                </c:pt>
                <c:pt idx="10">
                  <c:v>4411.5</c:v>
                </c:pt>
                <c:pt idx="11">
                  <c:v>1779.5</c:v>
                </c:pt>
                <c:pt idx="12">
                  <c:v>4905.7</c:v>
                </c:pt>
                <c:pt idx="13">
                  <c:v>2740.6</c:v>
                </c:pt>
                <c:pt idx="14">
                  <c:v>2429.1</c:v>
                </c:pt>
                <c:pt idx="15">
                  <c:v>4838.5</c:v>
                </c:pt>
                <c:pt idx="16">
                  <c:v>3068.2</c:v>
                </c:pt>
                <c:pt idx="17">
                  <c:v>3371.2999999999997</c:v>
                </c:pt>
                <c:pt idx="18">
                  <c:v>2168.6999999999998</c:v>
                </c:pt>
                <c:pt idx="19">
                  <c:v>1689.8999999999999</c:v>
                </c:pt>
                <c:pt idx="20">
                  <c:v>3593.8999999999996</c:v>
                </c:pt>
                <c:pt idx="21">
                  <c:v>989.9</c:v>
                </c:pt>
                <c:pt idx="22">
                  <c:v>3300.6</c:v>
                </c:pt>
                <c:pt idx="23">
                  <c:v>1737.5</c:v>
                </c:pt>
                <c:pt idx="24">
                  <c:v>5005.0999999999995</c:v>
                </c:pt>
                <c:pt idx="25">
                  <c:v>3799</c:v>
                </c:pt>
                <c:pt idx="26">
                  <c:v>4419.8999999999996</c:v>
                </c:pt>
                <c:pt idx="27">
                  <c:v>4700.5999999999995</c:v>
                </c:pt>
                <c:pt idx="28">
                  <c:v>1428.8</c:v>
                </c:pt>
                <c:pt idx="29">
                  <c:v>3381.1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59232"/>
        <c:axId val="40759808"/>
      </c:scatterChart>
      <c:valAx>
        <c:axId val="4075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59808"/>
        <c:crosses val="autoZero"/>
        <c:crossBetween val="midCat"/>
      </c:valAx>
      <c:valAx>
        <c:axId val="4075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7592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'30famiglie(dynamic)'!$E$1</c:f>
              <c:strCache>
                <c:ptCount val="1"/>
                <c:pt idx="0">
                  <c:v>spesa oss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30377624671916009"/>
                  <c:y val="-0.17955890930300378"/>
                </c:manualLayout>
              </c:layout>
              <c:numFmt formatCode="General" sourceLinked="0"/>
            </c:trendlineLbl>
          </c:trendline>
          <c:xVal>
            <c:numRef>
              <c:f>'30famiglie(dynamic)'!$B$2:$B$31</c:f>
              <c:numCache>
                <c:formatCode>General</c:formatCode>
                <c:ptCount val="30"/>
                <c:pt idx="0">
                  <c:v>5015</c:v>
                </c:pt>
                <c:pt idx="1">
                  <c:v>3464</c:v>
                </c:pt>
                <c:pt idx="2">
                  <c:v>1367</c:v>
                </c:pt>
                <c:pt idx="3">
                  <c:v>2828</c:v>
                </c:pt>
                <c:pt idx="4">
                  <c:v>5959</c:v>
                </c:pt>
                <c:pt idx="5">
                  <c:v>3533</c:v>
                </c:pt>
                <c:pt idx="6">
                  <c:v>3248</c:v>
                </c:pt>
                <c:pt idx="7">
                  <c:v>4963</c:v>
                </c:pt>
                <c:pt idx="8">
                  <c:v>728</c:v>
                </c:pt>
                <c:pt idx="9">
                  <c:v>6565</c:v>
                </c:pt>
                <c:pt idx="10">
                  <c:v>4649</c:v>
                </c:pt>
                <c:pt idx="11">
                  <c:v>6937</c:v>
                </c:pt>
                <c:pt idx="12">
                  <c:v>937</c:v>
                </c:pt>
                <c:pt idx="13">
                  <c:v>4089</c:v>
                </c:pt>
                <c:pt idx="14">
                  <c:v>715</c:v>
                </c:pt>
                <c:pt idx="15">
                  <c:v>4509</c:v>
                </c:pt>
                <c:pt idx="16">
                  <c:v>1006</c:v>
                </c:pt>
                <c:pt idx="17">
                  <c:v>4453</c:v>
                </c:pt>
                <c:pt idx="18">
                  <c:v>6070</c:v>
                </c:pt>
                <c:pt idx="19">
                  <c:v>4367</c:v>
                </c:pt>
                <c:pt idx="20">
                  <c:v>1616</c:v>
                </c:pt>
                <c:pt idx="21">
                  <c:v>965</c:v>
                </c:pt>
                <c:pt idx="22">
                  <c:v>3797</c:v>
                </c:pt>
                <c:pt idx="23">
                  <c:v>5640</c:v>
                </c:pt>
                <c:pt idx="24">
                  <c:v>950</c:v>
                </c:pt>
                <c:pt idx="25">
                  <c:v>5565</c:v>
                </c:pt>
                <c:pt idx="26">
                  <c:v>2519</c:v>
                </c:pt>
                <c:pt idx="27">
                  <c:v>2452</c:v>
                </c:pt>
                <c:pt idx="28">
                  <c:v>692</c:v>
                </c:pt>
                <c:pt idx="29">
                  <c:v>4019</c:v>
                </c:pt>
              </c:numCache>
            </c:numRef>
          </c:xVal>
          <c:yVal>
            <c:numRef>
              <c:f>'30famiglie(dynamic)'!$E$2:$E$31</c:f>
              <c:numCache>
                <c:formatCode>General</c:formatCode>
                <c:ptCount val="30"/>
                <c:pt idx="0">
                  <c:v>4131.148942199864</c:v>
                </c:pt>
                <c:pt idx="1">
                  <c:v>2993.6028920739172</c:v>
                </c:pt>
                <c:pt idx="2">
                  <c:v>1604.4554860197454</c:v>
                </c:pt>
                <c:pt idx="3">
                  <c:v>2515.0021241569716</c:v>
                </c:pt>
                <c:pt idx="4">
                  <c:v>4630.5508986571149</c:v>
                </c:pt>
                <c:pt idx="5">
                  <c:v>3171.3867025880872</c:v>
                </c:pt>
                <c:pt idx="6">
                  <c:v>2848.0355518411216</c:v>
                </c:pt>
                <c:pt idx="7">
                  <c:v>4018.6540391294666</c:v>
                </c:pt>
                <c:pt idx="8">
                  <c:v>1157.453275883305</c:v>
                </c:pt>
                <c:pt idx="9">
                  <c:v>5058.7567307539703</c:v>
                </c:pt>
                <c:pt idx="10">
                  <c:v>3920.4647627475119</c:v>
                </c:pt>
                <c:pt idx="11">
                  <c:v>5407.2695673707149</c:v>
                </c:pt>
                <c:pt idx="12">
                  <c:v>1186.1034575442714</c:v>
                </c:pt>
                <c:pt idx="13">
                  <c:v>3398.5727292301822</c:v>
                </c:pt>
                <c:pt idx="14">
                  <c:v>1041.6781237754758</c:v>
                </c:pt>
                <c:pt idx="15">
                  <c:v>3716.8074851604397</c:v>
                </c:pt>
                <c:pt idx="16">
                  <c:v>1317.1578014502318</c:v>
                </c:pt>
                <c:pt idx="17">
                  <c:v>3604.5869350600069</c:v>
                </c:pt>
                <c:pt idx="18">
                  <c:v>4864.2700866428104</c:v>
                </c:pt>
                <c:pt idx="19">
                  <c:v>3699.8893978200053</c:v>
                </c:pt>
                <c:pt idx="20">
                  <c:v>1757.6722051747838</c:v>
                </c:pt>
                <c:pt idx="21">
                  <c:v>1321.2264184124874</c:v>
                </c:pt>
                <c:pt idx="22">
                  <c:v>3331.9713569388596</c:v>
                </c:pt>
                <c:pt idx="23">
                  <c:v>4579.5613882070602</c:v>
                </c:pt>
                <c:pt idx="24">
                  <c:v>1333.1324200326399</c:v>
                </c:pt>
                <c:pt idx="25">
                  <c:v>4619.6845366232146</c:v>
                </c:pt>
                <c:pt idx="26">
                  <c:v>2220.6381820899933</c:v>
                </c:pt>
                <c:pt idx="27">
                  <c:v>2265.3266002914165</c:v>
                </c:pt>
                <c:pt idx="28">
                  <c:v>1102.9993233230894</c:v>
                </c:pt>
                <c:pt idx="29">
                  <c:v>3409.7938451331893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61536"/>
        <c:axId val="40762112"/>
      </c:scatterChart>
      <c:valAx>
        <c:axId val="4076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62112"/>
        <c:crosses val="autoZero"/>
        <c:crossBetween val="midCat"/>
      </c:valAx>
      <c:valAx>
        <c:axId val="40762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07615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1345068325057E-2"/>
          <c:y val="0.14114059952127633"/>
          <c:w val="0.83902756229897268"/>
          <c:h val="0.774828607250513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Foglio3!$B$1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4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Foglio3!$A$2:$A$5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</c:numCache>
            </c:numRef>
          </c:xVal>
          <c:yVal>
            <c:numRef>
              <c:f>Foglio3!$B$2:$B$5</c:f>
              <c:numCache>
                <c:formatCode>General</c:formatCode>
                <c:ptCount val="4"/>
                <c:pt idx="0">
                  <c:v>10</c:v>
                </c:pt>
                <c:pt idx="1">
                  <c:v>13</c:v>
                </c:pt>
                <c:pt idx="2">
                  <c:v>12</c:v>
                </c:pt>
                <c:pt idx="3">
                  <c:v>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Foglio3!$C$1</c:f>
              <c:strCache>
                <c:ptCount val="1"/>
                <c:pt idx="0">
                  <c:v>ycappello</c:v>
                </c:pt>
              </c:strCache>
            </c:strRef>
          </c:tx>
          <c:spPr>
            <a:ln w="28575">
              <a:noFill/>
            </a:ln>
          </c:spPr>
          <c:xVal>
            <c:numRef>
              <c:f>Foglio3!$A$2:$A$5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</c:numCache>
            </c:numRef>
          </c:xVal>
          <c:yVal>
            <c:numRef>
              <c:f>Foglio3!$C$2:$C$5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Foglio3!$D$1</c:f>
              <c:strCache>
                <c:ptCount val="1"/>
                <c:pt idx="0">
                  <c:v>ymedio</c:v>
                </c:pt>
              </c:strCache>
            </c:strRef>
          </c:tx>
          <c:spPr>
            <a:ln w="28575">
              <a:noFill/>
            </a:ln>
          </c:spPr>
          <c:xVal>
            <c:numRef>
              <c:f>Foglio3!$A$2:$A$5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</c:numCache>
            </c:numRef>
          </c:xVal>
          <c:yVal>
            <c:numRef>
              <c:f>Foglio3!$D$2:$D$5</c:f>
              <c:numCache>
                <c:formatCode>General</c:formatCode>
                <c:ptCount val="4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1296"/>
        <c:axId val="57631872"/>
      </c:scatterChart>
      <c:valAx>
        <c:axId val="576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631872"/>
        <c:crosses val="autoZero"/>
        <c:crossBetween val="midCat"/>
      </c:valAx>
      <c:valAx>
        <c:axId val="5763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7631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Foglio2!$I$2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3384383202099738"/>
                  <c:y val="-0.12247666958296879"/>
                </c:manualLayout>
              </c:layout>
              <c:numFmt formatCode="General" sourceLinked="0"/>
            </c:trendlineLbl>
          </c:trendline>
          <c:xVal>
            <c:numRef>
              <c:f>Foglio2!$H$3:$H$6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6</c:v>
                </c:pt>
              </c:numCache>
            </c:numRef>
          </c:xVal>
          <c:yVal>
            <c:numRef>
              <c:f>Foglio2!$I$3:$I$6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4064"/>
        <c:axId val="144461760"/>
      </c:scatterChart>
      <c:valAx>
        <c:axId val="14446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461760"/>
        <c:crosses val="autoZero"/>
        <c:crossBetween val="midCat"/>
      </c:valAx>
      <c:valAx>
        <c:axId val="14446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4640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1466017</xdr:colOff>
      <xdr:row>44</xdr:row>
      <xdr:rowOff>139868</xdr:rowOff>
    </xdr:from>
    <xdr:to>
      <xdr:col>20</xdr:col>
      <xdr:colOff>449291</xdr:colOff>
      <xdr:row>85</xdr:row>
      <xdr:rowOff>89858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8</xdr:row>
      <xdr:rowOff>142875</xdr:rowOff>
    </xdr:from>
    <xdr:to>
      <xdr:col>17</xdr:col>
      <xdr:colOff>581025</xdr:colOff>
      <xdr:row>27</xdr:row>
      <xdr:rowOff>42862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413085</xdr:colOff>
      <xdr:row>0</xdr:row>
      <xdr:rowOff>719890</xdr:rowOff>
    </xdr:from>
    <xdr:to>
      <xdr:col>13</xdr:col>
      <xdr:colOff>62665</xdr:colOff>
      <xdr:row>20</xdr:row>
      <xdr:rowOff>162677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537482</xdr:colOff>
      <xdr:row>9</xdr:row>
      <xdr:rowOff>67355</xdr:rowOff>
    </xdr:from>
    <xdr:to>
      <xdr:col>8</xdr:col>
      <xdr:colOff>557893</xdr:colOff>
      <xdr:row>23</xdr:row>
      <xdr:rowOff>143555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9</xdr:row>
      <xdr:rowOff>38100</xdr:rowOff>
    </xdr:from>
    <xdr:to>
      <xdr:col>13</xdr:col>
      <xdr:colOff>352425</xdr:colOff>
      <xdr:row>34</xdr:row>
      <xdr:rowOff>138113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161925</xdr:colOff>
      <xdr:row>18</xdr:row>
      <xdr:rowOff>38100</xdr:rowOff>
    </xdr:from>
    <xdr:to>
      <xdr:col>12</xdr:col>
      <xdr:colOff>295275</xdr:colOff>
      <xdr:row>18</xdr:row>
      <xdr:rowOff>47625</xdr:rowOff>
    </xdr:to>
    <xdr:cxnSp macro="">
      <xdr:nvCxnSpPr>
        <xdr:cNvPr id="4" name="Connettore 1 3"/>
        <xdr:cNvCxnSpPr/>
      </xdr:nvCxnSpPr>
      <xdr:spPr>
        <a:xfrm>
          <a:off x="4429125" y="3467100"/>
          <a:ext cx="5010150" cy="9525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0.00824</cdr:x>
      <cdr:y>0.01045</cdr:y>
    </cdr:from>
    <cdr:to>
      <cdr:x>0.00933</cdr:x>
      <cdr:y>0.05055</cdr:y>
    </cdr:to>
    <cdr:cxnSp macro="">
      <cdr:nvCxnSpPr>
        <cdr:cNvPr id="4" name="Connettore 1 3"/>
        <cdr:cNvCxnSpPr/>
      </cdr:nvCxnSpPr>
      <cdr:spPr>
        <a:xfrm xmlns:a="http://schemas.openxmlformats.org/drawingml/2006/main" flipH="1">
          <a:off x="50800" y="50800"/>
          <a:ext cx="6725" cy="19498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449277</xdr:colOff>
      <xdr:row>10</xdr:row>
      <xdr:rowOff>135120</xdr:rowOff>
    </xdr:from>
    <xdr:to>
      <xdr:col>9</xdr:col>
      <xdr:colOff>132339</xdr:colOff>
      <xdr:row>25</xdr:row>
      <xdr:rowOff>33464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1"/>
  <sheetViews>
    <sheetView tabSelected="1" topLeftCell="C1" zoomScale="86" zoomScaleNormal="86" workbookViewId="0">
      <selection activeCell="R11" sqref="R11"/>
    </sheetView>
  </sheetViews>
  <sheetFormatPr defaultRowHeight="15" x14ac:dyDescent="0.25"/>
  <cols>
    <col min="2" max="2" width="9.140625" style="7"/>
    <col min="3" max="3" width="14.28515625" style="8" bestFit="1" customWidth="1"/>
    <col min="4" max="4" width="12.5703125" style="8" customWidth="1"/>
    <col min="6" max="6" width="22.7109375" customWidth="1"/>
    <col min="7" max="7" width="13.85546875" bestFit="1" customWidth="1"/>
    <col min="8" max="8" width="13.28515625" bestFit="1" customWidth="1"/>
    <col min="11" max="11" width="23" bestFit="1" customWidth="1"/>
    <col min="12" max="12" width="13.140625" customWidth="1"/>
    <col min="13" max="13" width="14.42578125" bestFit="1" customWidth="1"/>
  </cols>
  <sheetData>
    <row r="1" spans="1:16" x14ac:dyDescent="0.25">
      <c r="B1" s="7" t="s">
        <v>2</v>
      </c>
      <c r="C1" s="8" t="s">
        <v>9</v>
      </c>
      <c r="D1" s="8" t="s">
        <v>10</v>
      </c>
      <c r="E1" s="7" t="s">
        <v>11</v>
      </c>
      <c r="F1" t="s">
        <v>15</v>
      </c>
      <c r="G1" t="s">
        <v>16</v>
      </c>
      <c r="K1" t="s">
        <v>32</v>
      </c>
      <c r="M1" s="14">
        <f>DEVSQ(E2:E31)</f>
        <v>41923740.056956172</v>
      </c>
    </row>
    <row r="2" spans="1:16" x14ac:dyDescent="0.25">
      <c r="A2">
        <v>1</v>
      </c>
      <c r="B2" s="7">
        <v>3089</v>
      </c>
      <c r="C2" s="8">
        <f>600+0.7*B2</f>
        <v>2762.2999999999997</v>
      </c>
      <c r="D2" s="8">
        <v>-179.09146230159561</v>
      </c>
      <c r="E2" s="7">
        <f>C2+D2</f>
        <v>2583.2085376984041</v>
      </c>
      <c r="F2">
        <f>H$2+H$3*B2</f>
        <v>2683.4773937419686</v>
      </c>
      <c r="G2">
        <f>(E2-F2)^2</f>
        <v>10053.843492285057</v>
      </c>
      <c r="H2">
        <v>635.91685053069625</v>
      </c>
      <c r="I2">
        <f>RSQ(E2:E31,B2:B31)</f>
        <v>0.90626511805870547</v>
      </c>
      <c r="K2" t="s">
        <v>33</v>
      </c>
      <c r="M2" s="14">
        <f>DEVSQ(F2:F31)</f>
        <v>37993872.981140576</v>
      </c>
    </row>
    <row r="3" spans="1:16" x14ac:dyDescent="0.25">
      <c r="A3">
        <v>2</v>
      </c>
      <c r="B3" s="7">
        <v>4128</v>
      </c>
      <c r="C3" s="8">
        <f t="shared" ref="C3:C31" si="0">600+0.7*B3</f>
        <v>3489.6</v>
      </c>
      <c r="D3" s="8">
        <v>-341.97847687967231</v>
      </c>
      <c r="E3" s="7">
        <f t="shared" ref="E3:E31" si="1">C3+D3</f>
        <v>3147.6215231203278</v>
      </c>
      <c r="F3">
        <f t="shared" ref="F3:F31" si="2">H$2+H$3*B3</f>
        <v>3372.1842258547922</v>
      </c>
      <c r="G3">
        <f t="shared" ref="G3:G31" si="3">(E3-F3)^2</f>
        <v>50428.407459407441</v>
      </c>
      <c r="H3">
        <v>0.66285546882851165</v>
      </c>
      <c r="K3" t="s">
        <v>34</v>
      </c>
      <c r="M3" s="14">
        <f>SUM(G2:G31)</f>
        <v>3929716.8252139883</v>
      </c>
    </row>
    <row r="4" spans="1:16" x14ac:dyDescent="0.25">
      <c r="A4">
        <v>3</v>
      </c>
      <c r="B4" s="7">
        <v>4357</v>
      </c>
      <c r="C4" s="8">
        <f t="shared" si="0"/>
        <v>3649.8999999999996</v>
      </c>
      <c r="D4" s="8">
        <v>76.973089993734945</v>
      </c>
      <c r="E4" s="7">
        <f t="shared" si="1"/>
        <v>3726.8730899937345</v>
      </c>
      <c r="F4">
        <f t="shared" si="2"/>
        <v>3523.9781282165213</v>
      </c>
      <c r="G4">
        <f t="shared" si="3"/>
        <v>41166.365514576813</v>
      </c>
      <c r="I4" t="s">
        <v>14</v>
      </c>
    </row>
    <row r="5" spans="1:16" x14ac:dyDescent="0.25">
      <c r="A5">
        <v>4</v>
      </c>
      <c r="B5" s="7">
        <v>6961</v>
      </c>
      <c r="C5" s="8">
        <f t="shared" si="0"/>
        <v>5472.7</v>
      </c>
      <c r="D5" s="8">
        <v>-346.01060640979898</v>
      </c>
      <c r="E5" s="7">
        <f t="shared" si="1"/>
        <v>5126.6893935902008</v>
      </c>
      <c r="F5">
        <f t="shared" si="2"/>
        <v>5250.053769045966</v>
      </c>
      <c r="G5">
        <f t="shared" si="3"/>
        <v>15218.769131591</v>
      </c>
      <c r="H5" s="9">
        <f>SUM(G2:G31)</f>
        <v>3929716.8252139883</v>
      </c>
    </row>
    <row r="6" spans="1:16" x14ac:dyDescent="0.25">
      <c r="A6">
        <v>5</v>
      </c>
      <c r="B6" s="7">
        <v>4074</v>
      </c>
      <c r="C6" s="8">
        <f t="shared" si="0"/>
        <v>3451.7999999999997</v>
      </c>
      <c r="D6" s="8">
        <v>-655.96991276236463</v>
      </c>
      <c r="E6" s="7">
        <f t="shared" si="1"/>
        <v>2795.8300872376349</v>
      </c>
      <c r="F6">
        <f t="shared" si="2"/>
        <v>3336.3900305380525</v>
      </c>
      <c r="G6">
        <f t="shared" si="3"/>
        <v>292205.05230095075</v>
      </c>
      <c r="K6" t="s">
        <v>42</v>
      </c>
    </row>
    <row r="7" spans="1:16" ht="15.75" thickBot="1" x14ac:dyDescent="0.3">
      <c r="A7">
        <v>6</v>
      </c>
      <c r="B7" s="7">
        <v>4375</v>
      </c>
      <c r="C7" s="8">
        <f t="shared" si="0"/>
        <v>3662.5</v>
      </c>
      <c r="D7" s="8">
        <v>-311.57209231105298</v>
      </c>
      <c r="E7" s="7">
        <f t="shared" si="1"/>
        <v>3350.927907688947</v>
      </c>
      <c r="F7">
        <f t="shared" si="2"/>
        <v>3535.9095266554345</v>
      </c>
      <c r="G7">
        <f t="shared" si="3"/>
        <v>34218.199355462777</v>
      </c>
    </row>
    <row r="8" spans="1:16" x14ac:dyDescent="0.25">
      <c r="A8">
        <v>7</v>
      </c>
      <c r="B8" s="7">
        <v>5832</v>
      </c>
      <c r="C8" s="8">
        <f t="shared" si="0"/>
        <v>4682.3999999999996</v>
      </c>
      <c r="D8" s="8">
        <v>-180.8897953753534</v>
      </c>
      <c r="E8" s="7">
        <f t="shared" si="1"/>
        <v>4501.5102046246466</v>
      </c>
      <c r="F8">
        <f t="shared" si="2"/>
        <v>4501.6899447385767</v>
      </c>
      <c r="G8">
        <f t="shared" si="3"/>
        <v>3.2306508555628888E-2</v>
      </c>
      <c r="K8" s="20" t="s">
        <v>43</v>
      </c>
      <c r="L8" s="20"/>
    </row>
    <row r="9" spans="1:16" x14ac:dyDescent="0.25">
      <c r="A9">
        <v>8</v>
      </c>
      <c r="B9" s="7">
        <v>1886</v>
      </c>
      <c r="C9" s="8">
        <f t="shared" si="0"/>
        <v>1920.1999999999998</v>
      </c>
      <c r="D9" s="8">
        <v>37.866573085002216</v>
      </c>
      <c r="E9" s="7">
        <f t="shared" si="1"/>
        <v>1958.0665730850021</v>
      </c>
      <c r="F9">
        <f t="shared" si="2"/>
        <v>1886.0622647412692</v>
      </c>
      <c r="G9">
        <f t="shared" si="3"/>
        <v>5184.6204200593593</v>
      </c>
      <c r="K9" s="17" t="s">
        <v>44</v>
      </c>
      <c r="L9" s="17">
        <v>0.95197957859331506</v>
      </c>
    </row>
    <row r="10" spans="1:16" ht="21" x14ac:dyDescent="0.35">
      <c r="A10">
        <v>9</v>
      </c>
      <c r="B10" s="7">
        <v>4883</v>
      </c>
      <c r="C10" s="8">
        <f t="shared" si="0"/>
        <v>4018.1</v>
      </c>
      <c r="D10" s="8">
        <v>296.13604086791253</v>
      </c>
      <c r="E10" s="7">
        <f t="shared" si="1"/>
        <v>4314.2360408679124</v>
      </c>
      <c r="F10">
        <f t="shared" si="2"/>
        <v>3872.6401048203184</v>
      </c>
      <c r="G10">
        <f t="shared" si="3"/>
        <v>195006.97073375076</v>
      </c>
      <c r="K10" s="17" t="s">
        <v>45</v>
      </c>
      <c r="L10" s="22">
        <v>0.90626511805870569</v>
      </c>
    </row>
    <row r="11" spans="1:16" x14ac:dyDescent="0.25">
      <c r="A11">
        <v>10</v>
      </c>
      <c r="B11" s="7">
        <v>2120</v>
      </c>
      <c r="C11" s="8">
        <f t="shared" si="0"/>
        <v>2084</v>
      </c>
      <c r="D11" s="8">
        <v>-109.69486133683415</v>
      </c>
      <c r="E11" s="7">
        <f t="shared" si="1"/>
        <v>1974.305138663166</v>
      </c>
      <c r="F11">
        <f t="shared" si="2"/>
        <v>2041.1704444471411</v>
      </c>
      <c r="G11">
        <f t="shared" si="3"/>
        <v>4470.9691175845001</v>
      </c>
      <c r="K11" s="17" t="s">
        <v>46</v>
      </c>
      <c r="L11" s="17">
        <v>0.90291744370365945</v>
      </c>
    </row>
    <row r="12" spans="1:16" x14ac:dyDescent="0.25">
      <c r="A12">
        <v>11</v>
      </c>
      <c r="B12" s="7">
        <v>5445</v>
      </c>
      <c r="C12" s="8">
        <f t="shared" si="0"/>
        <v>4411.5</v>
      </c>
      <c r="D12" s="8">
        <v>-49.472341228985741</v>
      </c>
      <c r="E12" s="7">
        <f t="shared" si="1"/>
        <v>4362.0276587710141</v>
      </c>
      <c r="F12">
        <f t="shared" si="2"/>
        <v>4245.1648783019427</v>
      </c>
      <c r="G12">
        <f t="shared" si="3"/>
        <v>13656.909458962367</v>
      </c>
      <c r="K12" s="17" t="s">
        <v>47</v>
      </c>
      <c r="L12" s="17">
        <v>374.62918927426944</v>
      </c>
    </row>
    <row r="13" spans="1:16" ht="15.75" thickBot="1" x14ac:dyDescent="0.3">
      <c r="A13">
        <v>12</v>
      </c>
      <c r="B13" s="7">
        <v>1685</v>
      </c>
      <c r="C13" s="8">
        <f t="shared" si="0"/>
        <v>1779.5</v>
      </c>
      <c r="D13" s="8">
        <v>107.58645225008495</v>
      </c>
      <c r="E13" s="7">
        <f t="shared" si="1"/>
        <v>1887.0864522500849</v>
      </c>
      <c r="F13">
        <f t="shared" si="2"/>
        <v>1752.8283155067384</v>
      </c>
      <c r="G13">
        <f t="shared" si="3"/>
        <v>18025.247281795138</v>
      </c>
      <c r="K13" s="18" t="s">
        <v>48</v>
      </c>
      <c r="L13" s="18">
        <v>30</v>
      </c>
    </row>
    <row r="14" spans="1:16" x14ac:dyDescent="0.25">
      <c r="A14">
        <v>13</v>
      </c>
      <c r="B14" s="7">
        <v>6151</v>
      </c>
      <c r="C14" s="8">
        <f t="shared" si="0"/>
        <v>4905.7</v>
      </c>
      <c r="D14" s="8">
        <v>-12.054845857650431</v>
      </c>
      <c r="E14" s="7">
        <f t="shared" si="1"/>
        <v>4893.6451541423494</v>
      </c>
      <c r="F14">
        <f t="shared" si="2"/>
        <v>4713.1408392948715</v>
      </c>
      <c r="G14">
        <f t="shared" si="3"/>
        <v>32581.807678557419</v>
      </c>
    </row>
    <row r="15" spans="1:16" ht="15.75" thickBot="1" x14ac:dyDescent="0.3">
      <c r="A15">
        <v>14</v>
      </c>
      <c r="B15" s="7">
        <v>3058</v>
      </c>
      <c r="C15" s="8">
        <f t="shared" si="0"/>
        <v>2740.6</v>
      </c>
      <c r="D15" s="8">
        <v>-432.72878311063687</v>
      </c>
      <c r="E15" s="7">
        <f t="shared" si="1"/>
        <v>2307.871216889363</v>
      </c>
      <c r="F15">
        <f t="shared" si="2"/>
        <v>2662.9288742082849</v>
      </c>
      <c r="G15">
        <f t="shared" si="3"/>
        <v>126065.94002080096</v>
      </c>
      <c r="K15" t="s">
        <v>49</v>
      </c>
    </row>
    <row r="16" spans="1:16" x14ac:dyDescent="0.25">
      <c r="A16">
        <v>15</v>
      </c>
      <c r="B16" s="7">
        <v>2613</v>
      </c>
      <c r="C16" s="8">
        <f t="shared" si="0"/>
        <v>2429.1</v>
      </c>
      <c r="D16" s="8">
        <v>-515.63779142199485</v>
      </c>
      <c r="E16" s="7">
        <f t="shared" si="1"/>
        <v>1913.4622085780052</v>
      </c>
      <c r="F16">
        <f t="shared" si="2"/>
        <v>2367.9581905795972</v>
      </c>
      <c r="G16">
        <f t="shared" si="3"/>
        <v>206566.59765559141</v>
      </c>
      <c r="K16" s="19"/>
      <c r="L16" s="19" t="s">
        <v>54</v>
      </c>
      <c r="M16" s="19" t="s">
        <v>55</v>
      </c>
      <c r="N16" s="19" t="s">
        <v>56</v>
      </c>
      <c r="O16" s="19" t="s">
        <v>57</v>
      </c>
      <c r="P16" s="19" t="s">
        <v>58</v>
      </c>
    </row>
    <row r="17" spans="1:19" ht="15.75" x14ac:dyDescent="0.25">
      <c r="A17">
        <v>16</v>
      </c>
      <c r="B17" s="7">
        <v>6055</v>
      </c>
      <c r="C17" s="8">
        <f t="shared" si="0"/>
        <v>4838.5</v>
      </c>
      <c r="D17" s="8">
        <v>-959.99834546146178</v>
      </c>
      <c r="E17" s="7">
        <f t="shared" si="1"/>
        <v>3878.5016545385383</v>
      </c>
      <c r="F17">
        <f t="shared" si="2"/>
        <v>4649.506714287334</v>
      </c>
      <c r="G17">
        <f t="shared" si="3"/>
        <v>594448.80215824407</v>
      </c>
      <c r="K17" s="17" t="s">
        <v>50</v>
      </c>
      <c r="L17" s="17">
        <v>1</v>
      </c>
      <c r="M17" s="21">
        <v>37994023.232179873</v>
      </c>
      <c r="N17" s="17">
        <v>37994023.232179873</v>
      </c>
      <c r="O17" s="17">
        <v>270.71483721008207</v>
      </c>
      <c r="P17" s="17">
        <v>6.3239493842632121E-16</v>
      </c>
    </row>
    <row r="18" spans="1:19" ht="15.75" x14ac:dyDescent="0.25">
      <c r="A18">
        <v>17</v>
      </c>
      <c r="B18" s="7">
        <v>3526</v>
      </c>
      <c r="C18" s="8">
        <f t="shared" si="0"/>
        <v>3068.2</v>
      </c>
      <c r="D18" s="8">
        <v>131.74927518598349</v>
      </c>
      <c r="E18" s="7">
        <f t="shared" si="1"/>
        <v>3199.9492751859834</v>
      </c>
      <c r="F18">
        <f t="shared" si="2"/>
        <v>2973.1452336200282</v>
      </c>
      <c r="G18">
        <f t="shared" si="3"/>
        <v>51440.073270651548</v>
      </c>
      <c r="K18" s="17" t="s">
        <v>51</v>
      </c>
      <c r="L18" s="17">
        <v>28</v>
      </c>
      <c r="M18" s="21">
        <v>3929716.8247762993</v>
      </c>
      <c r="N18" s="17">
        <v>140347.02945629641</v>
      </c>
      <c r="O18" s="17"/>
      <c r="P18" s="17"/>
    </row>
    <row r="19" spans="1:19" ht="16.5" thickBot="1" x14ac:dyDescent="0.3">
      <c r="A19">
        <v>18</v>
      </c>
      <c r="B19" s="7">
        <v>3959</v>
      </c>
      <c r="C19" s="8">
        <f t="shared" si="0"/>
        <v>3371.2999999999997</v>
      </c>
      <c r="D19" s="8">
        <v>52.662339135255188</v>
      </c>
      <c r="E19" s="7">
        <f t="shared" si="1"/>
        <v>3423.9623391352548</v>
      </c>
      <c r="F19">
        <f t="shared" si="2"/>
        <v>3260.1616516227737</v>
      </c>
      <c r="G19">
        <f t="shared" si="3"/>
        <v>26830.66522956148</v>
      </c>
      <c r="K19" s="18" t="s">
        <v>52</v>
      </c>
      <c r="L19" s="18">
        <v>29</v>
      </c>
      <c r="M19" s="23">
        <v>41923740.056956172</v>
      </c>
      <c r="N19" s="18"/>
      <c r="O19" s="18"/>
      <c r="P19" s="18"/>
    </row>
    <row r="20" spans="1:19" ht="15.75" thickBot="1" x14ac:dyDescent="0.3">
      <c r="A20">
        <v>19</v>
      </c>
      <c r="B20" s="7">
        <v>2241</v>
      </c>
      <c r="C20" s="8">
        <f t="shared" si="0"/>
        <v>2168.6999999999998</v>
      </c>
      <c r="D20" s="8">
        <v>180.01521091692678</v>
      </c>
      <c r="E20" s="7">
        <f t="shared" si="1"/>
        <v>2348.7152109169265</v>
      </c>
      <c r="F20">
        <f t="shared" si="2"/>
        <v>2121.3759561753909</v>
      </c>
      <c r="G20">
        <f t="shared" si="3"/>
        <v>51683.136746436801</v>
      </c>
    </row>
    <row r="21" spans="1:19" x14ac:dyDescent="0.25">
      <c r="A21">
        <v>20</v>
      </c>
      <c r="B21" s="7">
        <v>1557</v>
      </c>
      <c r="C21" s="8">
        <f t="shared" si="0"/>
        <v>1689.8999999999999</v>
      </c>
      <c r="D21" s="8">
        <v>-172.12981287156623</v>
      </c>
      <c r="E21" s="7">
        <f t="shared" si="1"/>
        <v>1517.7701871284337</v>
      </c>
      <c r="F21">
        <f t="shared" si="2"/>
        <v>1667.982815496689</v>
      </c>
      <c r="G21">
        <f t="shared" si="3"/>
        <v>22563.833721299579</v>
      </c>
      <c r="K21" s="19"/>
      <c r="L21" s="19" t="s">
        <v>59</v>
      </c>
      <c r="M21" s="19" t="s">
        <v>47</v>
      </c>
      <c r="N21" s="19" t="s">
        <v>60</v>
      </c>
      <c r="O21" s="19" t="s">
        <v>61</v>
      </c>
      <c r="P21" s="19" t="s">
        <v>62</v>
      </c>
      <c r="Q21" s="19" t="s">
        <v>63</v>
      </c>
      <c r="R21" s="19" t="s">
        <v>64</v>
      </c>
      <c r="S21" s="19" t="s">
        <v>65</v>
      </c>
    </row>
    <row r="22" spans="1:19" ht="15.75" x14ac:dyDescent="0.25">
      <c r="A22">
        <v>21</v>
      </c>
      <c r="B22" s="7">
        <v>4277</v>
      </c>
      <c r="C22" s="8">
        <f t="shared" si="0"/>
        <v>3593.8999999999996</v>
      </c>
      <c r="D22" s="8">
        <v>-53.58961277013119</v>
      </c>
      <c r="E22" s="7">
        <f t="shared" si="1"/>
        <v>3540.3103872298684</v>
      </c>
      <c r="F22">
        <f t="shared" si="2"/>
        <v>3470.9496907102402</v>
      </c>
      <c r="G22">
        <f t="shared" si="3"/>
        <v>4810.9062216879584</v>
      </c>
      <c r="K22" s="17" t="s">
        <v>53</v>
      </c>
      <c r="L22" s="21">
        <v>635.91490257050418</v>
      </c>
      <c r="M22" s="17">
        <v>169.69654306455271</v>
      </c>
      <c r="N22" s="17">
        <v>3.7473650970521044</v>
      </c>
      <c r="O22" s="17">
        <v>8.2373500929840582E-4</v>
      </c>
      <c r="P22" s="17">
        <v>288.30729181911011</v>
      </c>
      <c r="Q22" s="17">
        <v>983.52251332189826</v>
      </c>
      <c r="R22" s="17">
        <v>288.30729181911011</v>
      </c>
      <c r="S22" s="17">
        <v>983.52251332189826</v>
      </c>
    </row>
    <row r="23" spans="1:19" ht="16.5" thickBot="1" x14ac:dyDescent="0.3">
      <c r="A23">
        <v>22</v>
      </c>
      <c r="B23" s="7">
        <v>557</v>
      </c>
      <c r="C23" s="8">
        <f t="shared" si="0"/>
        <v>989.9</v>
      </c>
      <c r="D23" s="8">
        <v>877.78833230557586</v>
      </c>
      <c r="E23" s="7">
        <f t="shared" si="1"/>
        <v>1867.6883323055758</v>
      </c>
      <c r="F23">
        <f t="shared" si="2"/>
        <v>1005.1273466681773</v>
      </c>
      <c r="G23">
        <f t="shared" si="3"/>
        <v>744011.45394376037</v>
      </c>
      <c r="K23" s="18" t="s">
        <v>2</v>
      </c>
      <c r="L23" s="23">
        <v>0.66285677949542721</v>
      </c>
      <c r="M23" s="18">
        <v>4.0286883526394444E-2</v>
      </c>
      <c r="N23" s="18">
        <v>16.453414150567106</v>
      </c>
      <c r="O23" s="18">
        <v>6.3239493842632574E-16</v>
      </c>
      <c r="P23" s="18">
        <v>0.58033283955928761</v>
      </c>
      <c r="Q23" s="18">
        <v>0.74538071943156681</v>
      </c>
      <c r="R23" s="18">
        <v>0.58033283955928761</v>
      </c>
      <c r="S23" s="18">
        <v>0.74538071943156681</v>
      </c>
    </row>
    <row r="24" spans="1:19" x14ac:dyDescent="0.25">
      <c r="A24">
        <v>23</v>
      </c>
      <c r="B24" s="7">
        <v>3858</v>
      </c>
      <c r="C24" s="8">
        <f t="shared" si="0"/>
        <v>3300.6</v>
      </c>
      <c r="D24" s="8">
        <v>-597.40014507732621</v>
      </c>
      <c r="E24" s="7">
        <f t="shared" si="1"/>
        <v>2703.1998549226737</v>
      </c>
      <c r="F24">
        <f t="shared" si="2"/>
        <v>3193.2132492710939</v>
      </c>
      <c r="G24">
        <f t="shared" si="3"/>
        <v>240113.12664086037</v>
      </c>
    </row>
    <row r="25" spans="1:19" x14ac:dyDescent="0.25">
      <c r="A25">
        <v>24</v>
      </c>
      <c r="B25" s="7">
        <v>1625</v>
      </c>
      <c r="C25" s="8">
        <f t="shared" si="0"/>
        <v>1737.5</v>
      </c>
      <c r="D25" s="8">
        <v>186.06637872631953</v>
      </c>
      <c r="E25" s="7">
        <f t="shared" si="1"/>
        <v>1923.5663787263195</v>
      </c>
      <c r="F25">
        <f t="shared" si="2"/>
        <v>1713.0569873770278</v>
      </c>
      <c r="G25">
        <f t="shared" si="3"/>
        <v>44314.203846249256</v>
      </c>
    </row>
    <row r="26" spans="1:19" x14ac:dyDescent="0.25">
      <c r="A26">
        <v>25</v>
      </c>
      <c r="B26" s="7">
        <v>6293</v>
      </c>
      <c r="C26" s="8">
        <f t="shared" si="0"/>
        <v>5005.0999999999995</v>
      </c>
      <c r="D26" s="8">
        <v>127.4270465741606</v>
      </c>
      <c r="E26" s="7">
        <f t="shared" si="1"/>
        <v>5132.5270465741596</v>
      </c>
      <c r="F26">
        <f t="shared" si="2"/>
        <v>4807.26631586852</v>
      </c>
      <c r="G26">
        <f t="shared" si="3"/>
        <v>105794.54293916661</v>
      </c>
    </row>
    <row r="27" spans="1:19" x14ac:dyDescent="0.25">
      <c r="A27">
        <v>26</v>
      </c>
      <c r="B27" s="7">
        <v>4570</v>
      </c>
      <c r="C27" s="8">
        <f t="shared" si="0"/>
        <v>3799</v>
      </c>
      <c r="D27" s="8">
        <v>27.52032041040248</v>
      </c>
      <c r="E27" s="7">
        <f t="shared" si="1"/>
        <v>3826.5203204104023</v>
      </c>
      <c r="F27">
        <f t="shared" si="2"/>
        <v>3665.1663430769945</v>
      </c>
      <c r="G27">
        <f t="shared" si="3"/>
        <v>26035.106001309872</v>
      </c>
    </row>
    <row r="28" spans="1:19" x14ac:dyDescent="0.25">
      <c r="A28">
        <v>27</v>
      </c>
      <c r="B28" s="7">
        <v>5457</v>
      </c>
      <c r="C28" s="8">
        <f t="shared" si="0"/>
        <v>4419.8999999999996</v>
      </c>
      <c r="D28" s="8">
        <v>-166.85119713531617</v>
      </c>
      <c r="E28" s="7">
        <f t="shared" si="1"/>
        <v>4253.0488028646832</v>
      </c>
      <c r="F28">
        <f t="shared" si="2"/>
        <v>4253.1191439278846</v>
      </c>
      <c r="G28">
        <f t="shared" si="3"/>
        <v>4.9478651722949293E-3</v>
      </c>
    </row>
    <row r="29" spans="1:19" x14ac:dyDescent="0.25">
      <c r="A29">
        <v>28</v>
      </c>
      <c r="B29" s="7">
        <v>5858</v>
      </c>
      <c r="C29" s="8">
        <f t="shared" si="0"/>
        <v>4700.5999999999995</v>
      </c>
      <c r="D29" s="8">
        <v>616.03795936172003</v>
      </c>
      <c r="E29" s="7">
        <f t="shared" si="1"/>
        <v>5316.6379593617194</v>
      </c>
      <c r="F29">
        <f t="shared" si="2"/>
        <v>4518.9241869281177</v>
      </c>
      <c r="G29">
        <f t="shared" si="3"/>
        <v>636347.26273024804</v>
      </c>
    </row>
    <row r="30" spans="1:19" x14ac:dyDescent="0.25">
      <c r="A30">
        <v>29</v>
      </c>
      <c r="B30" s="7">
        <v>1184</v>
      </c>
      <c r="C30" s="8">
        <f t="shared" si="0"/>
        <v>1428.8</v>
      </c>
      <c r="D30" s="8">
        <v>-559.65366578492194</v>
      </c>
      <c r="E30" s="7">
        <f t="shared" si="1"/>
        <v>869.14633421507801</v>
      </c>
      <c r="F30">
        <f t="shared" si="2"/>
        <v>1420.7377256236541</v>
      </c>
      <c r="G30">
        <f t="shared" si="3"/>
        <v>304253.06307604897</v>
      </c>
    </row>
    <row r="31" spans="1:19" x14ac:dyDescent="0.25">
      <c r="A31">
        <v>30</v>
      </c>
      <c r="B31" s="7">
        <v>3973</v>
      </c>
      <c r="C31" s="8">
        <f t="shared" si="0"/>
        <v>3381.1</v>
      </c>
      <c r="D31" s="8">
        <v>-291.16021529361285</v>
      </c>
      <c r="E31" s="7">
        <f t="shared" si="1"/>
        <v>3089.9397847063869</v>
      </c>
      <c r="F31">
        <f t="shared" si="2"/>
        <v>3269.4416281863728</v>
      </c>
      <c r="G31">
        <f t="shared" si="3"/>
        <v>32220.911812713333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31"/>
  <sheetViews>
    <sheetView zoomScale="190" zoomScaleNormal="190" workbookViewId="0">
      <selection activeCell="C1" sqref="C1"/>
    </sheetView>
  </sheetViews>
  <sheetFormatPr defaultRowHeight="15" x14ac:dyDescent="0.25"/>
  <cols>
    <col min="6" max="6" width="14.28515625" bestFit="1" customWidth="1"/>
    <col min="7" max="7" width="12.5703125" customWidth="1"/>
    <col min="8" max="8" width="12.140625" customWidth="1"/>
    <col min="9" max="9" width="12.5703125" customWidth="1"/>
    <col min="11" max="11" width="12" customWidth="1"/>
    <col min="12" max="12" width="18" customWidth="1"/>
    <col min="15" max="15" width="13.85546875" customWidth="1"/>
  </cols>
  <sheetData>
    <row r="1" spans="2:15" ht="60" x14ac:dyDescent="0.25">
      <c r="B1" t="s">
        <v>0</v>
      </c>
      <c r="C1" t="s">
        <v>1</v>
      </c>
      <c r="E1" t="s">
        <v>2</v>
      </c>
      <c r="F1" t="s">
        <v>9</v>
      </c>
      <c r="G1" t="s">
        <v>10</v>
      </c>
      <c r="H1" s="1" t="s">
        <v>3</v>
      </c>
      <c r="I1" s="1" t="s">
        <v>4</v>
      </c>
      <c r="K1" s="1" t="s">
        <v>5</v>
      </c>
      <c r="L1" s="1" t="s">
        <v>6</v>
      </c>
      <c r="M1" s="1" t="s">
        <v>7</v>
      </c>
      <c r="N1" s="1" t="s">
        <v>8</v>
      </c>
    </row>
    <row r="2" spans="2:15" x14ac:dyDescent="0.25">
      <c r="D2">
        <v>1</v>
      </c>
      <c r="E2">
        <v>3089</v>
      </c>
      <c r="F2">
        <f>600+0.7*E2</f>
        <v>2762.2999999999997</v>
      </c>
      <c r="G2">
        <v>-179.09146230159561</v>
      </c>
      <c r="K2">
        <v>2503</v>
      </c>
      <c r="L2" s="5">
        <v>85.765299999999996</v>
      </c>
      <c r="M2" s="4">
        <f>K2-K$27</f>
        <v>-5317.291666666667</v>
      </c>
      <c r="N2" s="4">
        <f>L2-L$27</f>
        <v>-61.534854166666662</v>
      </c>
      <c r="O2" s="5">
        <f>M2*N2</f>
        <v>327198.76726996526</v>
      </c>
    </row>
    <row r="3" spans="2:15" x14ac:dyDescent="0.25">
      <c r="D3">
        <v>2</v>
      </c>
      <c r="E3">
        <v>4128</v>
      </c>
      <c r="F3">
        <f t="shared" ref="F3:F31" si="0">600+0.7*E3</f>
        <v>3489.6</v>
      </c>
      <c r="G3">
        <v>-341.97847687967231</v>
      </c>
      <c r="K3">
        <v>6111</v>
      </c>
      <c r="L3" s="5">
        <v>163.1661</v>
      </c>
      <c r="M3" s="4">
        <f t="shared" ref="M3:N25" si="1">K3-K$27</f>
        <v>-1709.291666666667</v>
      </c>
      <c r="N3" s="4">
        <f t="shared" si="1"/>
        <v>15.865945833333342</v>
      </c>
      <c r="O3" s="6">
        <f t="shared" ref="O3:O25" si="2">M3*N3</f>
        <v>-27119.528996701407</v>
      </c>
    </row>
    <row r="4" spans="2:15" x14ac:dyDescent="0.25">
      <c r="D4">
        <v>3</v>
      </c>
      <c r="E4">
        <v>4357</v>
      </c>
      <c r="F4">
        <f t="shared" si="0"/>
        <v>3649.8999999999996</v>
      </c>
      <c r="G4">
        <v>76.973089993734945</v>
      </c>
      <c r="K4">
        <v>3325</v>
      </c>
      <c r="L4" s="5">
        <v>154.95749999999998</v>
      </c>
      <c r="M4" s="4">
        <f t="shared" si="1"/>
        <v>-4495.291666666667</v>
      </c>
      <c r="N4" s="4">
        <f t="shared" si="1"/>
        <v>7.6573458333333235</v>
      </c>
      <c r="O4" s="6">
        <f t="shared" si="2"/>
        <v>-34422.002913368015</v>
      </c>
    </row>
    <row r="5" spans="2:15" x14ac:dyDescent="0.25">
      <c r="D5">
        <v>4</v>
      </c>
      <c r="E5">
        <v>6961</v>
      </c>
      <c r="F5">
        <f t="shared" si="0"/>
        <v>5472.7</v>
      </c>
      <c r="G5">
        <v>-346.01060640979898</v>
      </c>
      <c r="K5">
        <v>6535</v>
      </c>
      <c r="L5" s="5">
        <v>145.32850000000002</v>
      </c>
      <c r="M5" s="4">
        <f t="shared" si="1"/>
        <v>-1285.291666666667</v>
      </c>
      <c r="N5" s="4">
        <f t="shared" si="1"/>
        <v>-1.9716541666666387</v>
      </c>
      <c r="O5" s="5">
        <f t="shared" si="2"/>
        <v>2534.1506699652423</v>
      </c>
    </row>
    <row r="6" spans="2:15" x14ac:dyDescent="0.25">
      <c r="D6">
        <v>5</v>
      </c>
      <c r="E6">
        <v>4074</v>
      </c>
      <c r="F6">
        <f t="shared" si="0"/>
        <v>3451.7999999999997</v>
      </c>
      <c r="G6">
        <v>-655.96991276236463</v>
      </c>
      <c r="K6">
        <v>17481</v>
      </c>
      <c r="L6" s="5">
        <v>193.15309999999999</v>
      </c>
      <c r="M6" s="4">
        <f t="shared" si="1"/>
        <v>9660.7083333333321</v>
      </c>
      <c r="N6" s="4">
        <f t="shared" si="1"/>
        <v>45.852945833333337</v>
      </c>
      <c r="O6" s="5">
        <f t="shared" si="2"/>
        <v>442971.93591996527</v>
      </c>
    </row>
    <row r="7" spans="2:15" x14ac:dyDescent="0.25">
      <c r="D7">
        <v>6</v>
      </c>
      <c r="E7">
        <v>4375</v>
      </c>
      <c r="F7">
        <f t="shared" si="0"/>
        <v>3662.5</v>
      </c>
      <c r="G7">
        <v>-311.57209231105298</v>
      </c>
      <c r="K7">
        <v>14062</v>
      </c>
      <c r="L7" s="5">
        <v>189.71620000000001</v>
      </c>
      <c r="M7" s="4">
        <f t="shared" si="1"/>
        <v>6241.708333333333</v>
      </c>
      <c r="N7" s="4">
        <f t="shared" si="1"/>
        <v>42.416045833333357</v>
      </c>
      <c r="O7" s="5">
        <f t="shared" si="2"/>
        <v>264748.5867449654</v>
      </c>
    </row>
    <row r="8" spans="2:15" x14ac:dyDescent="0.25">
      <c r="D8">
        <v>7</v>
      </c>
      <c r="E8">
        <v>5832</v>
      </c>
      <c r="F8">
        <f t="shared" si="0"/>
        <v>4682.3999999999996</v>
      </c>
      <c r="G8">
        <v>-180.8897953753534</v>
      </c>
      <c r="K8">
        <v>9725</v>
      </c>
      <c r="L8" s="5">
        <v>194.5975</v>
      </c>
      <c r="M8" s="4">
        <f t="shared" si="1"/>
        <v>1904.708333333333</v>
      </c>
      <c r="N8" s="4">
        <f t="shared" si="1"/>
        <v>47.297345833333338</v>
      </c>
      <c r="O8" s="5">
        <f t="shared" si="2"/>
        <v>90087.648753298607</v>
      </c>
    </row>
    <row r="9" spans="2:15" x14ac:dyDescent="0.25">
      <c r="D9">
        <v>8</v>
      </c>
      <c r="E9">
        <v>1886</v>
      </c>
      <c r="F9">
        <f t="shared" si="0"/>
        <v>1920.1999999999998</v>
      </c>
      <c r="G9">
        <v>37.866573085002216</v>
      </c>
      <c r="K9">
        <v>7421</v>
      </c>
      <c r="L9" s="5">
        <v>176.84710000000001</v>
      </c>
      <c r="M9" s="4">
        <f t="shared" si="1"/>
        <v>-399.29166666666697</v>
      </c>
      <c r="N9" s="4">
        <f t="shared" si="1"/>
        <v>29.546945833333353</v>
      </c>
      <c r="O9" s="6">
        <f t="shared" si="2"/>
        <v>-11797.849246701406</v>
      </c>
    </row>
    <row r="10" spans="2:15" x14ac:dyDescent="0.25">
      <c r="D10">
        <v>9</v>
      </c>
      <c r="E10">
        <v>4883</v>
      </c>
      <c r="F10">
        <f t="shared" si="0"/>
        <v>4018.1</v>
      </c>
      <c r="G10">
        <v>296.13604086791253</v>
      </c>
      <c r="K10">
        <v>14841</v>
      </c>
      <c r="L10" s="5">
        <v>208.6891</v>
      </c>
      <c r="M10" s="4">
        <f t="shared" si="1"/>
        <v>7020.708333333333</v>
      </c>
      <c r="N10" s="4">
        <f t="shared" si="1"/>
        <v>61.388945833333338</v>
      </c>
      <c r="O10" s="5">
        <f t="shared" si="2"/>
        <v>430993.88358663197</v>
      </c>
    </row>
    <row r="11" spans="2:15" x14ac:dyDescent="0.25">
      <c r="D11">
        <v>10</v>
      </c>
      <c r="E11">
        <v>2120</v>
      </c>
      <c r="F11">
        <f t="shared" si="0"/>
        <v>2084</v>
      </c>
      <c r="G11">
        <v>-109.69486133683415</v>
      </c>
      <c r="K11">
        <v>2476</v>
      </c>
      <c r="L11" s="5">
        <v>77.627600000000001</v>
      </c>
      <c r="M11" s="4">
        <f t="shared" si="1"/>
        <v>-5344.291666666667</v>
      </c>
      <c r="N11" s="4">
        <f t="shared" si="1"/>
        <v>-69.672554166666657</v>
      </c>
      <c r="O11" s="5">
        <f t="shared" si="2"/>
        <v>372350.45062829857</v>
      </c>
    </row>
    <row r="12" spans="2:15" x14ac:dyDescent="0.25">
      <c r="D12">
        <v>11</v>
      </c>
      <c r="E12">
        <v>5445</v>
      </c>
      <c r="F12">
        <f t="shared" si="0"/>
        <v>4411.5</v>
      </c>
      <c r="G12">
        <v>-49.472341228985741</v>
      </c>
      <c r="K12">
        <v>19074</v>
      </c>
      <c r="L12" s="5">
        <v>239.2774</v>
      </c>
      <c r="M12" s="4">
        <f t="shared" si="1"/>
        <v>11253.708333333332</v>
      </c>
      <c r="N12" s="4">
        <f t="shared" si="1"/>
        <v>91.977245833333342</v>
      </c>
      <c r="O12" s="5">
        <f t="shared" si="2"/>
        <v>1035085.0979116319</v>
      </c>
    </row>
    <row r="13" spans="2:15" x14ac:dyDescent="0.25">
      <c r="D13">
        <v>12</v>
      </c>
      <c r="E13">
        <v>1685</v>
      </c>
      <c r="F13">
        <f t="shared" si="0"/>
        <v>1779.5</v>
      </c>
      <c r="G13">
        <v>107.58645225008495</v>
      </c>
      <c r="K13">
        <v>1852</v>
      </c>
      <c r="L13" s="5">
        <v>80.4452</v>
      </c>
      <c r="M13" s="4">
        <f t="shared" si="1"/>
        <v>-5968.291666666667</v>
      </c>
      <c r="N13" s="4">
        <f t="shared" si="1"/>
        <v>-66.854954166666658</v>
      </c>
      <c r="O13" s="5">
        <f t="shared" si="2"/>
        <v>399009.86582829856</v>
      </c>
    </row>
    <row r="14" spans="2:15" x14ac:dyDescent="0.25">
      <c r="D14">
        <v>13</v>
      </c>
      <c r="E14">
        <v>6151</v>
      </c>
      <c r="F14">
        <f t="shared" si="0"/>
        <v>4905.7</v>
      </c>
      <c r="G14">
        <v>-12.054845857650431</v>
      </c>
      <c r="K14">
        <v>5040</v>
      </c>
      <c r="L14" s="5">
        <v>85.704000000000008</v>
      </c>
      <c r="M14" s="4">
        <f t="shared" si="1"/>
        <v>-2780.291666666667</v>
      </c>
      <c r="N14" s="4">
        <f t="shared" si="1"/>
        <v>-61.596154166666651</v>
      </c>
      <c r="O14" s="5">
        <f t="shared" si="2"/>
        <v>171255.2741282986</v>
      </c>
    </row>
    <row r="15" spans="2:15" x14ac:dyDescent="0.25">
      <c r="D15">
        <v>14</v>
      </c>
      <c r="E15">
        <v>3058</v>
      </c>
      <c r="F15">
        <f t="shared" si="0"/>
        <v>2740.6</v>
      </c>
      <c r="G15">
        <v>-432.72878311063687</v>
      </c>
      <c r="K15">
        <v>3184</v>
      </c>
      <c r="L15" s="5">
        <v>124.2384</v>
      </c>
      <c r="M15" s="4">
        <f t="shared" si="1"/>
        <v>-4636.291666666667</v>
      </c>
      <c r="N15" s="4">
        <f t="shared" si="1"/>
        <v>-23.06175416666666</v>
      </c>
      <c r="O15" s="5">
        <f t="shared" si="2"/>
        <v>106921.01866163193</v>
      </c>
    </row>
    <row r="16" spans="2:15" x14ac:dyDescent="0.25">
      <c r="D16">
        <v>15</v>
      </c>
      <c r="E16">
        <v>2613</v>
      </c>
      <c r="F16">
        <f t="shared" si="0"/>
        <v>2429.1</v>
      </c>
      <c r="G16">
        <v>-515.63779142199485</v>
      </c>
      <c r="K16">
        <v>1480</v>
      </c>
      <c r="L16" s="5">
        <v>127.548</v>
      </c>
      <c r="M16" s="4">
        <f t="shared" si="1"/>
        <v>-6340.291666666667</v>
      </c>
      <c r="N16" s="4">
        <f t="shared" si="1"/>
        <v>-19.752154166666656</v>
      </c>
      <c r="O16" s="5">
        <f t="shared" si="2"/>
        <v>125234.41846163188</v>
      </c>
    </row>
    <row r="17" spans="4:15" x14ac:dyDescent="0.25">
      <c r="D17">
        <v>16</v>
      </c>
      <c r="E17">
        <v>6055</v>
      </c>
      <c r="F17">
        <f t="shared" si="0"/>
        <v>4838.5</v>
      </c>
      <c r="G17">
        <v>-959.99834546146178</v>
      </c>
      <c r="K17">
        <v>7971</v>
      </c>
      <c r="L17" s="5">
        <v>149.65210000000002</v>
      </c>
      <c r="M17" s="4">
        <f t="shared" si="1"/>
        <v>150.70833333333303</v>
      </c>
      <c r="N17" s="4">
        <f t="shared" si="1"/>
        <v>2.3519458333333603</v>
      </c>
      <c r="O17" s="5">
        <f t="shared" si="2"/>
        <v>354.45783663194777</v>
      </c>
    </row>
    <row r="18" spans="4:15" x14ac:dyDescent="0.25">
      <c r="D18">
        <v>17</v>
      </c>
      <c r="E18">
        <v>3526</v>
      </c>
      <c r="F18">
        <f t="shared" si="0"/>
        <v>3068.2</v>
      </c>
      <c r="G18">
        <v>131.74927518598349</v>
      </c>
      <c r="K18">
        <v>10461</v>
      </c>
      <c r="L18" s="5">
        <v>122.3511</v>
      </c>
      <c r="M18" s="4">
        <f t="shared" si="1"/>
        <v>2640.708333333333</v>
      </c>
      <c r="N18" s="4">
        <f t="shared" si="1"/>
        <v>-24.949054166666656</v>
      </c>
      <c r="O18" s="6">
        <f t="shared" si="2"/>
        <v>-65883.175246701358</v>
      </c>
    </row>
    <row r="19" spans="4:15" x14ac:dyDescent="0.25">
      <c r="D19">
        <v>18</v>
      </c>
      <c r="E19">
        <v>3959</v>
      </c>
      <c r="F19">
        <f t="shared" si="0"/>
        <v>3371.2999999999997</v>
      </c>
      <c r="G19">
        <v>52.662339135255188</v>
      </c>
      <c r="K19">
        <v>3968</v>
      </c>
      <c r="L19" s="5">
        <v>108.2368</v>
      </c>
      <c r="M19" s="4">
        <f t="shared" si="1"/>
        <v>-3852.291666666667</v>
      </c>
      <c r="N19" s="4">
        <f t="shared" si="1"/>
        <v>-39.063354166666656</v>
      </c>
      <c r="O19" s="5">
        <f t="shared" si="2"/>
        <v>150483.43372829858</v>
      </c>
    </row>
    <row r="20" spans="4:15" x14ac:dyDescent="0.25">
      <c r="D20">
        <v>19</v>
      </c>
      <c r="E20">
        <v>2241</v>
      </c>
      <c r="F20">
        <f t="shared" si="0"/>
        <v>2168.6999999999998</v>
      </c>
      <c r="G20">
        <v>180.01521091692678</v>
      </c>
      <c r="K20">
        <v>14844</v>
      </c>
      <c r="L20" s="5">
        <v>177.70440000000002</v>
      </c>
      <c r="M20" s="4">
        <f t="shared" si="1"/>
        <v>7023.708333333333</v>
      </c>
      <c r="N20" s="4">
        <f t="shared" si="1"/>
        <v>30.404245833333363</v>
      </c>
      <c r="O20" s="5">
        <f t="shared" si="2"/>
        <v>213550.5548282988</v>
      </c>
    </row>
    <row r="21" spans="4:15" x14ac:dyDescent="0.25">
      <c r="D21">
        <v>20</v>
      </c>
      <c r="E21">
        <v>1557</v>
      </c>
      <c r="F21">
        <f t="shared" si="0"/>
        <v>1689.8999999999999</v>
      </c>
      <c r="G21">
        <v>-172.12981287156623</v>
      </c>
      <c r="K21">
        <v>12357</v>
      </c>
      <c r="L21" s="5">
        <v>200.02070000000001</v>
      </c>
      <c r="M21" s="4">
        <f t="shared" si="1"/>
        <v>4536.708333333333</v>
      </c>
      <c r="N21" s="4">
        <f t="shared" si="1"/>
        <v>52.720545833333347</v>
      </c>
      <c r="O21" s="5">
        <f t="shared" si="2"/>
        <v>239177.73961996532</v>
      </c>
    </row>
    <row r="22" spans="4:15" x14ac:dyDescent="0.25">
      <c r="D22">
        <v>21</v>
      </c>
      <c r="E22">
        <v>4277</v>
      </c>
      <c r="F22">
        <f t="shared" si="0"/>
        <v>3593.8999999999996</v>
      </c>
      <c r="G22">
        <v>-53.58961277013119</v>
      </c>
      <c r="K22">
        <v>1041</v>
      </c>
      <c r="L22" s="5">
        <v>117.3091</v>
      </c>
      <c r="M22" s="4">
        <f t="shared" si="1"/>
        <v>-6779.291666666667</v>
      </c>
      <c r="N22" s="4">
        <f t="shared" si="1"/>
        <v>-29.991054166666657</v>
      </c>
      <c r="O22" s="5">
        <f t="shared" si="2"/>
        <v>203318.10358663189</v>
      </c>
    </row>
    <row r="23" spans="4:15" x14ac:dyDescent="0.25">
      <c r="D23">
        <v>22</v>
      </c>
      <c r="E23">
        <v>557</v>
      </c>
      <c r="F23">
        <f t="shared" si="0"/>
        <v>989.9</v>
      </c>
      <c r="G23">
        <v>877.78833230557586</v>
      </c>
      <c r="K23">
        <v>9125</v>
      </c>
      <c r="L23" s="5">
        <v>137.53749999999999</v>
      </c>
      <c r="M23" s="4">
        <f t="shared" si="1"/>
        <v>1304.708333333333</v>
      </c>
      <c r="N23" s="4">
        <f t="shared" si="1"/>
        <v>-9.762654166666664</v>
      </c>
      <c r="O23" s="6">
        <f t="shared" si="2"/>
        <v>-12737.416246701383</v>
      </c>
    </row>
    <row r="24" spans="4:15" x14ac:dyDescent="0.25">
      <c r="D24">
        <v>23</v>
      </c>
      <c r="E24">
        <v>3858</v>
      </c>
      <c r="F24">
        <f t="shared" si="0"/>
        <v>3300.6</v>
      </c>
      <c r="G24">
        <v>-597.40014507732621</v>
      </c>
      <c r="K24">
        <v>1826</v>
      </c>
      <c r="L24" s="5">
        <v>147.3126</v>
      </c>
      <c r="M24" s="4">
        <f t="shared" si="1"/>
        <v>-5994.291666666667</v>
      </c>
      <c r="N24" s="4">
        <f t="shared" si="1"/>
        <v>1.2445833333345035E-2</v>
      </c>
      <c r="O24" s="6">
        <f t="shared" si="2"/>
        <v>-74.603955034792378</v>
      </c>
    </row>
    <row r="25" spans="4:15" x14ac:dyDescent="0.25">
      <c r="D25">
        <v>24</v>
      </c>
      <c r="E25">
        <v>1625</v>
      </c>
      <c r="F25">
        <f t="shared" si="0"/>
        <v>1737.5</v>
      </c>
      <c r="G25">
        <v>186.06637872631953</v>
      </c>
      <c r="K25">
        <v>10984</v>
      </c>
      <c r="L25" s="5">
        <v>128.01840000000001</v>
      </c>
      <c r="M25" s="4">
        <f t="shared" si="1"/>
        <v>3163.708333333333</v>
      </c>
      <c r="N25" s="4">
        <f t="shared" si="1"/>
        <v>-19.281754166666644</v>
      </c>
      <c r="O25" s="6">
        <f t="shared" si="2"/>
        <v>-61001.846338367977</v>
      </c>
    </row>
    <row r="26" spans="4:15" x14ac:dyDescent="0.25">
      <c r="D26">
        <v>25</v>
      </c>
      <c r="E26">
        <v>6293</v>
      </c>
      <c r="F26">
        <f t="shared" si="0"/>
        <v>5005.0999999999995</v>
      </c>
      <c r="G26">
        <v>127.4270465741606</v>
      </c>
    </row>
    <row r="27" spans="4:15" x14ac:dyDescent="0.25">
      <c r="D27">
        <v>26</v>
      </c>
      <c r="E27">
        <v>4570</v>
      </c>
      <c r="F27">
        <f t="shared" si="0"/>
        <v>3799</v>
      </c>
      <c r="G27">
        <v>27.52032041040248</v>
      </c>
      <c r="K27">
        <f>AVERAGE(K2:K25)</f>
        <v>7820.291666666667</v>
      </c>
      <c r="L27">
        <f>AVERAGE(L2:L25)</f>
        <v>147.30015416666666</v>
      </c>
      <c r="O27" s="2">
        <f>AVERAGE(O2:O25)</f>
        <v>181759.95688420138</v>
      </c>
    </row>
    <row r="28" spans="4:15" x14ac:dyDescent="0.25">
      <c r="D28">
        <v>27</v>
      </c>
      <c r="E28">
        <v>5457</v>
      </c>
      <c r="F28">
        <f t="shared" si="0"/>
        <v>4419.8999999999996</v>
      </c>
      <c r="G28">
        <v>-166.85119713531617</v>
      </c>
    </row>
    <row r="29" spans="4:15" x14ac:dyDescent="0.25">
      <c r="D29">
        <v>28</v>
      </c>
      <c r="E29">
        <v>5858</v>
      </c>
      <c r="F29">
        <f t="shared" si="0"/>
        <v>4700.5999999999995</v>
      </c>
      <c r="G29">
        <v>616.03795936172003</v>
      </c>
      <c r="L29">
        <f>COVAR(K2:K25,L2:L25)</f>
        <v>181759.95688420138</v>
      </c>
      <c r="O29" s="3">
        <f>O27/(L31*K31)</f>
        <v>0.78973386736429396</v>
      </c>
    </row>
    <row r="30" spans="4:15" x14ac:dyDescent="0.25">
      <c r="D30">
        <v>29</v>
      </c>
      <c r="E30">
        <v>1184</v>
      </c>
      <c r="F30">
        <f t="shared" si="0"/>
        <v>1428.8</v>
      </c>
      <c r="G30">
        <v>-559.65366578492194</v>
      </c>
      <c r="O30">
        <f>CORREL(K2:K25,L2:L25)</f>
        <v>0.78973386736429418</v>
      </c>
    </row>
    <row r="31" spans="4:15" x14ac:dyDescent="0.25">
      <c r="D31">
        <v>30</v>
      </c>
      <c r="E31">
        <v>3973</v>
      </c>
      <c r="F31">
        <f t="shared" si="0"/>
        <v>3381.1</v>
      </c>
      <c r="G31">
        <v>-291.16021529361285</v>
      </c>
      <c r="K31">
        <f>_xlfn.STDEV.P(K2:K25)</f>
        <v>5338.6377435257045</v>
      </c>
      <c r="L31">
        <f>_xlfn.STDEV.P(L2:L25)</f>
        <v>43.110890677878409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zoomScale="140" zoomScaleNormal="140" workbookViewId="0">
      <selection activeCell="K12" sqref="K12"/>
    </sheetView>
  </sheetViews>
  <sheetFormatPr defaultRowHeight="15" x14ac:dyDescent="0.25"/>
  <cols>
    <col min="2" max="2" width="9.140625" style="7"/>
    <col min="3" max="3" width="14.28515625" style="8" bestFit="1" customWidth="1"/>
    <col min="4" max="4" width="12.5703125" style="8" customWidth="1"/>
    <col min="7" max="7" width="13.85546875" bestFit="1" customWidth="1"/>
  </cols>
  <sheetData>
    <row r="1" spans="1:9" x14ac:dyDescent="0.25">
      <c r="B1" s="7" t="s">
        <v>2</v>
      </c>
      <c r="C1" s="8" t="s">
        <v>9</v>
      </c>
      <c r="D1" s="8" t="s">
        <v>10</v>
      </c>
      <c r="E1" s="7" t="s">
        <v>11</v>
      </c>
    </row>
    <row r="2" spans="1:9" x14ac:dyDescent="0.25">
      <c r="A2">
        <v>1</v>
      </c>
      <c r="B2" s="7">
        <f ca="1">RANDBETWEEN(500,7000)</f>
        <v>5015</v>
      </c>
      <c r="C2" s="8">
        <f ca="1">600+0.7*B2</f>
        <v>4110.5</v>
      </c>
      <c r="D2" s="8">
        <f ca="1">NORMINV(RAND(),0,75)</f>
        <v>20.648942199864301</v>
      </c>
      <c r="E2" s="7">
        <f ca="1">C2+D2</f>
        <v>4131.148942199864</v>
      </c>
      <c r="G2">
        <f ca="1">INTERCEPT(E2:E31,B2:B31)</f>
        <v>613.15629512343367</v>
      </c>
    </row>
    <row r="3" spans="1:9" x14ac:dyDescent="0.25">
      <c r="A3">
        <v>2</v>
      </c>
      <c r="B3" s="7">
        <f t="shared" ref="B3:B31" ca="1" si="0">RANDBETWEEN(500,7000)</f>
        <v>3464</v>
      </c>
      <c r="C3" s="8">
        <f t="shared" ref="C3:C31" ca="1" si="1">600+0.7*B3</f>
        <v>3024.7999999999997</v>
      </c>
      <c r="D3" s="8">
        <f t="shared" ref="D3:D31" ca="1" si="2">NORMINV(RAND(),0,75)</f>
        <v>-31.197107926082374</v>
      </c>
      <c r="E3" s="7">
        <f t="shared" ref="E3:E31" ca="1" si="3">C3+D3</f>
        <v>2993.6028920739172</v>
      </c>
      <c r="G3">
        <f ca="1">SLOPE(E2:E31,B2:B31)</f>
        <v>0.69325655454827817</v>
      </c>
    </row>
    <row r="4" spans="1:9" x14ac:dyDescent="0.25">
      <c r="A4">
        <v>3</v>
      </c>
      <c r="B4" s="7">
        <f t="shared" ca="1" si="0"/>
        <v>1367</v>
      </c>
      <c r="C4" s="8">
        <f t="shared" ca="1" si="1"/>
        <v>1556.9</v>
      </c>
      <c r="D4" s="8">
        <f t="shared" ca="1" si="2"/>
        <v>47.555486019745288</v>
      </c>
      <c r="E4" s="7">
        <f t="shared" ca="1" si="3"/>
        <v>1604.4554860197454</v>
      </c>
    </row>
    <row r="5" spans="1:9" x14ac:dyDescent="0.25">
      <c r="A5">
        <v>4</v>
      </c>
      <c r="B5" s="7">
        <f t="shared" ca="1" si="0"/>
        <v>2828</v>
      </c>
      <c r="C5" s="8">
        <f t="shared" ca="1" si="1"/>
        <v>2579.6</v>
      </c>
      <c r="D5" s="8">
        <f t="shared" ca="1" si="2"/>
        <v>-64.597875843028461</v>
      </c>
      <c r="E5" s="7">
        <f t="shared" ca="1" si="3"/>
        <v>2515.0021241569716</v>
      </c>
      <c r="I5" t="s">
        <v>19</v>
      </c>
    </row>
    <row r="6" spans="1:9" x14ac:dyDescent="0.25">
      <c r="A6">
        <v>5</v>
      </c>
      <c r="B6" s="7">
        <f t="shared" ca="1" si="0"/>
        <v>5959</v>
      </c>
      <c r="C6" s="8">
        <f t="shared" ca="1" si="1"/>
        <v>4771.3</v>
      </c>
      <c r="D6" s="8">
        <f t="shared" ca="1" si="2"/>
        <v>-140.74910134288501</v>
      </c>
      <c r="E6" s="7">
        <f t="shared" ca="1" si="3"/>
        <v>4630.5508986571149</v>
      </c>
      <c r="G6" t="s">
        <v>17</v>
      </c>
      <c r="H6">
        <f ca="1">AVERAGE(B2:B31)</f>
        <v>3453.9</v>
      </c>
      <c r="I6" s="10">
        <f ca="1">G2+G3*H6</f>
        <v>3007.5951088777315</v>
      </c>
    </row>
    <row r="7" spans="1:9" x14ac:dyDescent="0.25">
      <c r="A7">
        <v>6</v>
      </c>
      <c r="B7" s="7">
        <f t="shared" ca="1" si="0"/>
        <v>3533</v>
      </c>
      <c r="C7" s="8">
        <f t="shared" ca="1" si="1"/>
        <v>3073.1</v>
      </c>
      <c r="D7" s="8">
        <f t="shared" ca="1" si="2"/>
        <v>98.286702588087167</v>
      </c>
      <c r="E7" s="7">
        <f t="shared" ca="1" si="3"/>
        <v>3171.3867025880872</v>
      </c>
      <c r="G7" t="s">
        <v>18</v>
      </c>
      <c r="H7" s="10">
        <f ca="1">AVERAGE(E2:E31)</f>
        <v>3007.5951088777315</v>
      </c>
    </row>
    <row r="8" spans="1:9" x14ac:dyDescent="0.25">
      <c r="A8">
        <v>7</v>
      </c>
      <c r="B8" s="7">
        <f t="shared" ca="1" si="0"/>
        <v>3248</v>
      </c>
      <c r="C8" s="8">
        <f t="shared" ca="1" si="1"/>
        <v>2873.6</v>
      </c>
      <c r="D8" s="8">
        <f t="shared" ca="1" si="2"/>
        <v>-25.564448158878172</v>
      </c>
      <c r="E8" s="7">
        <f t="shared" ca="1" si="3"/>
        <v>2848.0355518411216</v>
      </c>
    </row>
    <row r="9" spans="1:9" x14ac:dyDescent="0.25">
      <c r="A9">
        <v>8</v>
      </c>
      <c r="B9" s="7">
        <f t="shared" ca="1" si="0"/>
        <v>4963</v>
      </c>
      <c r="C9" s="8">
        <f t="shared" ca="1" si="1"/>
        <v>4074.1</v>
      </c>
      <c r="D9" s="8">
        <f t="shared" ca="1" si="2"/>
        <v>-55.445960870533185</v>
      </c>
      <c r="E9" s="7">
        <f t="shared" ca="1" si="3"/>
        <v>4018.6540391294666</v>
      </c>
    </row>
    <row r="10" spans="1:9" x14ac:dyDescent="0.25">
      <c r="A10">
        <v>9</v>
      </c>
      <c r="B10" s="7">
        <f t="shared" ca="1" si="0"/>
        <v>728</v>
      </c>
      <c r="C10" s="8">
        <f t="shared" ca="1" si="1"/>
        <v>1109.5999999999999</v>
      </c>
      <c r="D10" s="8">
        <f t="shared" ca="1" si="2"/>
        <v>47.85327588330513</v>
      </c>
      <c r="E10" s="7">
        <f t="shared" ca="1" si="3"/>
        <v>1157.453275883305</v>
      </c>
    </row>
    <row r="11" spans="1:9" x14ac:dyDescent="0.25">
      <c r="A11">
        <v>10</v>
      </c>
      <c r="B11" s="7">
        <f t="shared" ca="1" si="0"/>
        <v>6565</v>
      </c>
      <c r="C11" s="8">
        <f t="shared" ca="1" si="1"/>
        <v>5195.5</v>
      </c>
      <c r="D11" s="8">
        <f t="shared" ca="1" si="2"/>
        <v>-136.74326924602991</v>
      </c>
      <c r="E11" s="7">
        <f t="shared" ca="1" si="3"/>
        <v>5058.7567307539703</v>
      </c>
    </row>
    <row r="12" spans="1:9" x14ac:dyDescent="0.25">
      <c r="A12">
        <v>11</v>
      </c>
      <c r="B12" s="7">
        <f t="shared" ca="1" si="0"/>
        <v>4649</v>
      </c>
      <c r="C12" s="8">
        <f t="shared" ca="1" si="1"/>
        <v>3854.2999999999997</v>
      </c>
      <c r="D12" s="8">
        <f t="shared" ca="1" si="2"/>
        <v>66.164762747512057</v>
      </c>
      <c r="E12" s="7">
        <f t="shared" ca="1" si="3"/>
        <v>3920.4647627475119</v>
      </c>
    </row>
    <row r="13" spans="1:9" x14ac:dyDescent="0.25">
      <c r="A13">
        <v>12</v>
      </c>
      <c r="B13" s="7">
        <f t="shared" ca="1" si="0"/>
        <v>6937</v>
      </c>
      <c r="C13" s="8">
        <f t="shared" ca="1" si="1"/>
        <v>5455.9</v>
      </c>
      <c r="D13" s="8">
        <f t="shared" ca="1" si="2"/>
        <v>-48.630432629284698</v>
      </c>
      <c r="E13" s="7">
        <f t="shared" ca="1" si="3"/>
        <v>5407.2695673707149</v>
      </c>
    </row>
    <row r="14" spans="1:9" x14ac:dyDescent="0.25">
      <c r="A14">
        <v>13</v>
      </c>
      <c r="B14" s="7">
        <f t="shared" ca="1" si="0"/>
        <v>937</v>
      </c>
      <c r="C14" s="8">
        <f t="shared" ca="1" si="1"/>
        <v>1255.9000000000001</v>
      </c>
      <c r="D14" s="8">
        <f t="shared" ca="1" si="2"/>
        <v>-69.796542455728812</v>
      </c>
      <c r="E14" s="7">
        <f t="shared" ca="1" si="3"/>
        <v>1186.1034575442714</v>
      </c>
    </row>
    <row r="15" spans="1:9" x14ac:dyDescent="0.25">
      <c r="A15">
        <v>14</v>
      </c>
      <c r="B15" s="7">
        <f t="shared" ca="1" si="0"/>
        <v>4089</v>
      </c>
      <c r="C15" s="8">
        <f t="shared" ca="1" si="1"/>
        <v>3462.2999999999997</v>
      </c>
      <c r="D15" s="8">
        <f t="shared" ca="1" si="2"/>
        <v>-63.727270769817729</v>
      </c>
      <c r="E15" s="7">
        <f t="shared" ca="1" si="3"/>
        <v>3398.5727292301822</v>
      </c>
    </row>
    <row r="16" spans="1:9" x14ac:dyDescent="0.25">
      <c r="A16">
        <v>15</v>
      </c>
      <c r="B16" s="7">
        <f t="shared" ca="1" si="0"/>
        <v>715</v>
      </c>
      <c r="C16" s="8">
        <f t="shared" ca="1" si="1"/>
        <v>1100.5</v>
      </c>
      <c r="D16" s="8">
        <f t="shared" ca="1" si="2"/>
        <v>-58.821876224524139</v>
      </c>
      <c r="E16" s="7">
        <f t="shared" ca="1" si="3"/>
        <v>1041.6781237754758</v>
      </c>
    </row>
    <row r="17" spans="1:5" x14ac:dyDescent="0.25">
      <c r="A17">
        <v>16</v>
      </c>
      <c r="B17" s="7">
        <f t="shared" ca="1" si="0"/>
        <v>4509</v>
      </c>
      <c r="C17" s="8">
        <f t="shared" ca="1" si="1"/>
        <v>3756.2999999999997</v>
      </c>
      <c r="D17" s="8">
        <f t="shared" ca="1" si="2"/>
        <v>-39.492514839560009</v>
      </c>
      <c r="E17" s="7">
        <f t="shared" ca="1" si="3"/>
        <v>3716.8074851604397</v>
      </c>
    </row>
    <row r="18" spans="1:5" x14ac:dyDescent="0.25">
      <c r="A18">
        <v>17</v>
      </c>
      <c r="B18" s="7">
        <f t="shared" ca="1" si="0"/>
        <v>1006</v>
      </c>
      <c r="C18" s="8">
        <f t="shared" ca="1" si="1"/>
        <v>1304.1999999999998</v>
      </c>
      <c r="D18" s="8">
        <f t="shared" ca="1" si="2"/>
        <v>12.957801450231909</v>
      </c>
      <c r="E18" s="7">
        <f t="shared" ca="1" si="3"/>
        <v>1317.1578014502318</v>
      </c>
    </row>
    <row r="19" spans="1:5" x14ac:dyDescent="0.25">
      <c r="A19">
        <v>18</v>
      </c>
      <c r="B19" s="7">
        <f t="shared" ca="1" si="0"/>
        <v>4453</v>
      </c>
      <c r="C19" s="8">
        <f t="shared" ca="1" si="1"/>
        <v>3717.1</v>
      </c>
      <c r="D19" s="8">
        <f t="shared" ca="1" si="2"/>
        <v>-112.5130649399928</v>
      </c>
      <c r="E19" s="7">
        <f t="shared" ca="1" si="3"/>
        <v>3604.5869350600069</v>
      </c>
    </row>
    <row r="20" spans="1:5" x14ac:dyDescent="0.25">
      <c r="A20">
        <v>19</v>
      </c>
      <c r="B20" s="7">
        <f t="shared" ca="1" si="0"/>
        <v>6070</v>
      </c>
      <c r="C20" s="8">
        <f t="shared" ca="1" si="1"/>
        <v>4849</v>
      </c>
      <c r="D20" s="8">
        <f t="shared" ca="1" si="2"/>
        <v>15.270086642810595</v>
      </c>
      <c r="E20" s="7">
        <f t="shared" ca="1" si="3"/>
        <v>4864.2700866428104</v>
      </c>
    </row>
    <row r="21" spans="1:5" x14ac:dyDescent="0.25">
      <c r="A21">
        <v>20</v>
      </c>
      <c r="B21" s="7">
        <f t="shared" ca="1" si="0"/>
        <v>4367</v>
      </c>
      <c r="C21" s="8">
        <f t="shared" ca="1" si="1"/>
        <v>3656.8999999999996</v>
      </c>
      <c r="D21" s="8">
        <f t="shared" ca="1" si="2"/>
        <v>42.989397820005912</v>
      </c>
      <c r="E21" s="7">
        <f t="shared" ca="1" si="3"/>
        <v>3699.8893978200053</v>
      </c>
    </row>
    <row r="22" spans="1:5" x14ac:dyDescent="0.25">
      <c r="A22">
        <v>21</v>
      </c>
      <c r="B22" s="7">
        <f t="shared" ca="1" si="0"/>
        <v>1616</v>
      </c>
      <c r="C22" s="8">
        <f t="shared" ca="1" si="1"/>
        <v>1731.1999999999998</v>
      </c>
      <c r="D22" s="8">
        <f t="shared" ca="1" si="2"/>
        <v>26.472205174783959</v>
      </c>
      <c r="E22" s="7">
        <f t="shared" ca="1" si="3"/>
        <v>1757.6722051747838</v>
      </c>
    </row>
    <row r="23" spans="1:5" x14ac:dyDescent="0.25">
      <c r="A23">
        <v>22</v>
      </c>
      <c r="B23" s="7">
        <f t="shared" ca="1" si="0"/>
        <v>965</v>
      </c>
      <c r="C23" s="8">
        <f t="shared" ca="1" si="1"/>
        <v>1275.5</v>
      </c>
      <c r="D23" s="8">
        <f t="shared" ca="1" si="2"/>
        <v>45.72641841248749</v>
      </c>
      <c r="E23" s="7">
        <f t="shared" ca="1" si="3"/>
        <v>1321.2264184124874</v>
      </c>
    </row>
    <row r="24" spans="1:5" x14ac:dyDescent="0.25">
      <c r="A24">
        <v>23</v>
      </c>
      <c r="B24" s="7">
        <f t="shared" ca="1" si="0"/>
        <v>3797</v>
      </c>
      <c r="C24" s="8">
        <f t="shared" ca="1" si="1"/>
        <v>3257.8999999999996</v>
      </c>
      <c r="D24" s="8">
        <f t="shared" ca="1" si="2"/>
        <v>74.071356938859864</v>
      </c>
      <c r="E24" s="7">
        <f t="shared" ca="1" si="3"/>
        <v>3331.9713569388596</v>
      </c>
    </row>
    <row r="25" spans="1:5" x14ac:dyDescent="0.25">
      <c r="A25">
        <v>24</v>
      </c>
      <c r="B25" s="7">
        <f t="shared" ca="1" si="0"/>
        <v>5640</v>
      </c>
      <c r="C25" s="8">
        <f t="shared" ca="1" si="1"/>
        <v>4548</v>
      </c>
      <c r="D25" s="8">
        <f t="shared" ca="1" si="2"/>
        <v>31.561388207059863</v>
      </c>
      <c r="E25" s="7">
        <f t="shared" ca="1" si="3"/>
        <v>4579.5613882070602</v>
      </c>
    </row>
    <row r="26" spans="1:5" x14ac:dyDescent="0.25">
      <c r="A26">
        <v>25</v>
      </c>
      <c r="B26" s="7">
        <f t="shared" ca="1" si="0"/>
        <v>950</v>
      </c>
      <c r="C26" s="8">
        <f t="shared" ca="1" si="1"/>
        <v>1265</v>
      </c>
      <c r="D26" s="8">
        <f t="shared" ca="1" si="2"/>
        <v>68.132420032639757</v>
      </c>
      <c r="E26" s="7">
        <f t="shared" ca="1" si="3"/>
        <v>1333.1324200326399</v>
      </c>
    </row>
    <row r="27" spans="1:5" x14ac:dyDescent="0.25">
      <c r="A27">
        <v>26</v>
      </c>
      <c r="B27" s="7">
        <f t="shared" ca="1" si="0"/>
        <v>5565</v>
      </c>
      <c r="C27" s="8">
        <f t="shared" ca="1" si="1"/>
        <v>4495.5</v>
      </c>
      <c r="D27" s="8">
        <f t="shared" ca="1" si="2"/>
        <v>124.1845366232147</v>
      </c>
      <c r="E27" s="7">
        <f t="shared" ca="1" si="3"/>
        <v>4619.6845366232146</v>
      </c>
    </row>
    <row r="28" spans="1:5" x14ac:dyDescent="0.25">
      <c r="A28">
        <v>27</v>
      </c>
      <c r="B28" s="7">
        <f t="shared" ca="1" si="0"/>
        <v>2519</v>
      </c>
      <c r="C28" s="8">
        <f t="shared" ca="1" si="1"/>
        <v>2363.3000000000002</v>
      </c>
      <c r="D28" s="8">
        <f t="shared" ca="1" si="2"/>
        <v>-142.66181791000687</v>
      </c>
      <c r="E28" s="7">
        <f t="shared" ca="1" si="3"/>
        <v>2220.6381820899933</v>
      </c>
    </row>
    <row r="29" spans="1:5" x14ac:dyDescent="0.25">
      <c r="A29">
        <v>28</v>
      </c>
      <c r="B29" s="7">
        <f t="shared" ca="1" si="0"/>
        <v>2452</v>
      </c>
      <c r="C29" s="8">
        <f t="shared" ca="1" si="1"/>
        <v>2316.3999999999996</v>
      </c>
      <c r="D29" s="8">
        <f t="shared" ca="1" si="2"/>
        <v>-51.073399708583317</v>
      </c>
      <c r="E29" s="7">
        <f t="shared" ca="1" si="3"/>
        <v>2265.3266002914165</v>
      </c>
    </row>
    <row r="30" spans="1:5" x14ac:dyDescent="0.25">
      <c r="A30">
        <v>29</v>
      </c>
      <c r="B30" s="7">
        <f t="shared" ca="1" si="0"/>
        <v>692</v>
      </c>
      <c r="C30" s="8">
        <f t="shared" ca="1" si="1"/>
        <v>1084.4000000000001</v>
      </c>
      <c r="D30" s="8">
        <f t="shared" ca="1" si="2"/>
        <v>18.599323323089223</v>
      </c>
      <c r="E30" s="7">
        <f t="shared" ca="1" si="3"/>
        <v>1102.9993233230894</v>
      </c>
    </row>
    <row r="31" spans="1:5" x14ac:dyDescent="0.25">
      <c r="A31">
        <v>30</v>
      </c>
      <c r="B31" s="7">
        <f t="shared" ca="1" si="0"/>
        <v>4019</v>
      </c>
      <c r="C31" s="8">
        <f t="shared" ca="1" si="1"/>
        <v>3413.2999999999997</v>
      </c>
      <c r="D31" s="8">
        <f t="shared" ca="1" si="2"/>
        <v>-3.5061548668104985</v>
      </c>
      <c r="E31" s="7">
        <f t="shared" ca="1" si="3"/>
        <v>3409.7938451331893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opLeftCell="C4" zoomScale="170" zoomScaleNormal="170" workbookViewId="0">
      <selection activeCell="H8" sqref="H8"/>
    </sheetView>
  </sheetViews>
  <sheetFormatPr defaultRowHeight="15" x14ac:dyDescent="0.25"/>
  <sheetData>
    <row r="1" spans="1:14" x14ac:dyDescent="0.25">
      <c r="A1" t="s">
        <v>12</v>
      </c>
      <c r="B1" t="s">
        <v>13</v>
      </c>
      <c r="C1" t="s">
        <v>21</v>
      </c>
      <c r="D1" t="s">
        <v>22</v>
      </c>
    </row>
    <row r="2" spans="1:14" x14ac:dyDescent="0.25">
      <c r="A2">
        <v>4</v>
      </c>
      <c r="B2">
        <v>10</v>
      </c>
      <c r="C2">
        <f>E$2+E$3*A2</f>
        <v>10</v>
      </c>
      <c r="D2">
        <v>13</v>
      </c>
      <c r="E2">
        <f>INTERCEPT(B2:B5,A2:A5)</f>
        <v>6</v>
      </c>
    </row>
    <row r="3" spans="1:14" x14ac:dyDescent="0.25">
      <c r="A3">
        <v>6</v>
      </c>
      <c r="B3">
        <v>13</v>
      </c>
      <c r="C3">
        <f t="shared" ref="C3:C5" si="0">E$2+E$3*A3</f>
        <v>12</v>
      </c>
      <c r="D3">
        <v>13</v>
      </c>
      <c r="E3">
        <f>SLOPE(B2:B5,A2:A5)</f>
        <v>1</v>
      </c>
    </row>
    <row r="4" spans="1:14" x14ac:dyDescent="0.25">
      <c r="A4">
        <v>8</v>
      </c>
      <c r="B4">
        <v>12</v>
      </c>
      <c r="C4">
        <f t="shared" si="0"/>
        <v>14</v>
      </c>
      <c r="D4">
        <v>13</v>
      </c>
    </row>
    <row r="5" spans="1:14" x14ac:dyDescent="0.25">
      <c r="A5">
        <v>10</v>
      </c>
      <c r="B5">
        <v>17</v>
      </c>
      <c r="C5">
        <f t="shared" si="0"/>
        <v>16</v>
      </c>
      <c r="D5">
        <v>13</v>
      </c>
    </row>
    <row r="6" spans="1:14" ht="16.5" x14ac:dyDescent="0.3">
      <c r="F6" s="11" t="s">
        <v>28</v>
      </c>
      <c r="G6" s="12" t="s">
        <v>23</v>
      </c>
      <c r="H6" s="12">
        <v>6</v>
      </c>
      <c r="I6" s="13" t="s">
        <v>31</v>
      </c>
      <c r="N6">
        <f>H6/H8</f>
        <v>0.23076923076923078</v>
      </c>
    </row>
    <row r="7" spans="1:14" ht="16.5" x14ac:dyDescent="0.3">
      <c r="B7" t="s">
        <v>20</v>
      </c>
      <c r="F7" s="11" t="s">
        <v>30</v>
      </c>
      <c r="G7" s="12" t="s">
        <v>24</v>
      </c>
      <c r="H7" s="12">
        <v>20</v>
      </c>
      <c r="I7" t="s">
        <v>25</v>
      </c>
      <c r="L7">
        <f>20/26</f>
        <v>0.76923076923076927</v>
      </c>
      <c r="M7">
        <f>RSQ(B2:B5,A2:A5)</f>
        <v>0.76923076923076938</v>
      </c>
    </row>
    <row r="8" spans="1:14" ht="16.5" x14ac:dyDescent="0.3">
      <c r="B8">
        <f>AVERAGE(B2:B5)</f>
        <v>13</v>
      </c>
      <c r="F8" s="11" t="s">
        <v>29</v>
      </c>
      <c r="G8" s="12" t="s">
        <v>26</v>
      </c>
      <c r="H8" s="12">
        <v>26</v>
      </c>
      <c r="I8" t="s">
        <v>27</v>
      </c>
    </row>
    <row r="9" spans="1:14" x14ac:dyDescent="0.25">
      <c r="B9">
        <f>DEVSQ(B2:B5)</f>
        <v>26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9"/>
  <sheetViews>
    <sheetView topLeftCell="F1" zoomScale="226" zoomScaleNormal="226" workbookViewId="0">
      <selection activeCell="K8" sqref="K8"/>
    </sheetView>
  </sheetViews>
  <sheetFormatPr defaultRowHeight="15" x14ac:dyDescent="0.25"/>
  <cols>
    <col min="9" max="9" width="9.5703125" bestFit="1" customWidth="1"/>
    <col min="10" max="11" width="10.7109375" bestFit="1" customWidth="1"/>
    <col min="12" max="12" width="6.5703125" bestFit="1" customWidth="1"/>
  </cols>
  <sheetData>
    <row r="2" spans="4:12" x14ac:dyDescent="0.25">
      <c r="D2">
        <f>9/19</f>
        <v>0.47368421052631576</v>
      </c>
      <c r="H2" t="s">
        <v>12</v>
      </c>
      <c r="I2" t="s">
        <v>13</v>
      </c>
      <c r="J2" t="s">
        <v>35</v>
      </c>
      <c r="K2" t="s">
        <v>36</v>
      </c>
      <c r="L2" t="s">
        <v>37</v>
      </c>
    </row>
    <row r="3" spans="4:12" x14ac:dyDescent="0.25">
      <c r="H3">
        <v>1</v>
      </c>
      <c r="I3">
        <v>2</v>
      </c>
      <c r="J3">
        <f>3.4+0.6*H3</f>
        <v>4</v>
      </c>
      <c r="K3">
        <f>I3-J3</f>
        <v>-2</v>
      </c>
      <c r="L3">
        <f>K3^2</f>
        <v>4</v>
      </c>
    </row>
    <row r="4" spans="4:12" x14ac:dyDescent="0.25">
      <c r="H4">
        <v>1</v>
      </c>
      <c r="I4">
        <v>6</v>
      </c>
      <c r="J4">
        <f>3.4+0.6*H4</f>
        <v>4</v>
      </c>
      <c r="K4">
        <f t="shared" ref="K4:K6" si="0">I4-J4</f>
        <v>2</v>
      </c>
      <c r="L4">
        <f t="shared" ref="L4:L6" si="1">K4^2</f>
        <v>4</v>
      </c>
    </row>
    <row r="5" spans="4:12" x14ac:dyDescent="0.25">
      <c r="H5">
        <v>6</v>
      </c>
      <c r="I5">
        <v>6</v>
      </c>
      <c r="J5">
        <f>3.4+0.6*H5</f>
        <v>7</v>
      </c>
      <c r="K5">
        <f t="shared" si="0"/>
        <v>-1</v>
      </c>
      <c r="L5">
        <f t="shared" si="1"/>
        <v>1</v>
      </c>
    </row>
    <row r="6" spans="4:12" x14ac:dyDescent="0.25">
      <c r="F6">
        <f>RSQ(I3:I6,H3:H6)</f>
        <v>0.47368421052631576</v>
      </c>
      <c r="H6">
        <v>6</v>
      </c>
      <c r="I6">
        <v>8</v>
      </c>
      <c r="J6">
        <f>3.4+0.6*H6</f>
        <v>7</v>
      </c>
      <c r="K6">
        <f t="shared" si="0"/>
        <v>1</v>
      </c>
      <c r="L6">
        <f t="shared" si="1"/>
        <v>1</v>
      </c>
    </row>
    <row r="8" spans="4:12" x14ac:dyDescent="0.25">
      <c r="I8" s="15" t="s">
        <v>38</v>
      </c>
      <c r="J8" s="15" t="s">
        <v>39</v>
      </c>
      <c r="K8" s="16" t="s">
        <v>40</v>
      </c>
      <c r="L8" s="16" t="s">
        <v>41</v>
      </c>
    </row>
    <row r="9" spans="4:12" x14ac:dyDescent="0.25">
      <c r="I9">
        <v>19</v>
      </c>
      <c r="J9">
        <v>9</v>
      </c>
      <c r="K9" s="7">
        <v>10</v>
      </c>
      <c r="L9" s="7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30famiglie</vt:lpstr>
      <vt:lpstr>Foglio1</vt:lpstr>
      <vt:lpstr>30famiglie(dynamic)</vt:lpstr>
      <vt:lpstr>Foglio3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Csiaf-Novoli</cp:lastModifiedBy>
  <dcterms:created xsi:type="dcterms:W3CDTF">2018-03-26T14:03:27Z</dcterms:created>
  <dcterms:modified xsi:type="dcterms:W3CDTF">2018-04-09T15:36:44Z</dcterms:modified>
</cp:coreProperties>
</file>