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11310"/>
  </bookViews>
  <sheets>
    <sheet name="Foglio1" sheetId="1" r:id="rId1"/>
    <sheet name="Foglio2" sheetId="2" r:id="rId2"/>
    <sheet name="Foglio3" sheetId="3" r:id="rId3"/>
  </sheets>
  <definedNames>
    <definedName name="solver_adj" localSheetId="0" hidden="1">Foglio1!$L$2:$L$5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Foglio1!$G$2:$G$19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Foglio1!$L$8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26" i="1" l="1"/>
  <c r="R27" i="1"/>
  <c r="B22" i="1"/>
  <c r="C24" i="1"/>
  <c r="D24" i="1"/>
  <c r="B24" i="1"/>
  <c r="D22" i="1"/>
  <c r="C22" i="1"/>
  <c r="O20" i="1"/>
  <c r="N21" i="1"/>
  <c r="N20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G17" i="1" s="1"/>
  <c r="H17" i="1" s="1"/>
  <c r="F18" i="1"/>
  <c r="G18" i="1" s="1"/>
  <c r="H18" i="1" s="1"/>
  <c r="F19" i="1"/>
  <c r="G19" i="1" s="1"/>
  <c r="H19" i="1" s="1"/>
  <c r="G2" i="1"/>
  <c r="H2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Q28" i="1"/>
  <c r="Q27" i="1"/>
  <c r="Q26" i="1"/>
  <c r="P23" i="1"/>
  <c r="O23" i="1"/>
  <c r="N23" i="1"/>
  <c r="P21" i="1"/>
  <c r="P20" i="1"/>
  <c r="O21" i="1"/>
  <c r="I2" i="1" l="1"/>
  <c r="J2" i="1" s="1"/>
  <c r="I18" i="1"/>
  <c r="J18" i="1" s="1"/>
  <c r="I16" i="1"/>
  <c r="J16" i="1" s="1"/>
  <c r="I14" i="1"/>
  <c r="J14" i="1" s="1"/>
  <c r="I12" i="1"/>
  <c r="J12" i="1" s="1"/>
  <c r="I10" i="1"/>
  <c r="J10" i="1" s="1"/>
  <c r="I8" i="1"/>
  <c r="J8" i="1" s="1"/>
  <c r="I6" i="1"/>
  <c r="J6" i="1" s="1"/>
  <c r="I4" i="1"/>
  <c r="J4" i="1" s="1"/>
  <c r="I19" i="1"/>
  <c r="J19" i="1" s="1"/>
  <c r="I17" i="1"/>
  <c r="J17" i="1" s="1"/>
  <c r="I15" i="1"/>
  <c r="J15" i="1" s="1"/>
  <c r="I13" i="1"/>
  <c r="J13" i="1" s="1"/>
  <c r="I11" i="1"/>
  <c r="J11" i="1" s="1"/>
  <c r="I9" i="1"/>
  <c r="J9" i="1" s="1"/>
  <c r="I7" i="1"/>
  <c r="J7" i="1" s="1"/>
  <c r="I5" i="1"/>
  <c r="J5" i="1" s="1"/>
  <c r="I3" i="1"/>
  <c r="L8" i="1"/>
  <c r="J3" i="1" l="1"/>
  <c r="Q33" i="1" s="1"/>
  <c r="Q32" i="1"/>
</calcChain>
</file>

<file path=xl/sharedStrings.xml><?xml version="1.0" encoding="utf-8"?>
<sst xmlns="http://schemas.openxmlformats.org/spreadsheetml/2006/main" count="53" uniqueCount="53">
  <si>
    <t>input1</t>
  </si>
  <si>
    <t>input2</t>
  </si>
  <si>
    <t>input3</t>
  </si>
  <si>
    <t>output</t>
  </si>
  <si>
    <t>alfa0</t>
  </si>
  <si>
    <t>alfat</t>
  </si>
  <si>
    <t>azi3</t>
  </si>
  <si>
    <t>azi4</t>
  </si>
  <si>
    <t>azi5</t>
  </si>
  <si>
    <t>azi6</t>
  </si>
  <si>
    <t>azi7</t>
  </si>
  <si>
    <t>azi8</t>
  </si>
  <si>
    <t>azi9</t>
  </si>
  <si>
    <t>azi10</t>
  </si>
  <si>
    <t>azi11</t>
  </si>
  <si>
    <t>azi12</t>
  </si>
  <si>
    <t>azi13</t>
  </si>
  <si>
    <t>azi14</t>
  </si>
  <si>
    <t>azi15</t>
  </si>
  <si>
    <t>azi16</t>
  </si>
  <si>
    <t>azi17</t>
  </si>
  <si>
    <t>prezzo input1</t>
  </si>
  <si>
    <t>prezzo input2</t>
  </si>
  <si>
    <t>prezzo input3</t>
  </si>
  <si>
    <t>prezzo output</t>
  </si>
  <si>
    <t>tempo0</t>
  </si>
  <si>
    <t>tempot</t>
  </si>
  <si>
    <t>I prezzi di acquisto degli input e di vendita dell'output sono indicati nella tabella qui sopra</t>
  </si>
  <si>
    <t>azi18</t>
  </si>
  <si>
    <t>Usando tutti e 18 i vettori di produzione osservati, stimare la fdp CD di frontiera</t>
  </si>
  <si>
    <t>Determinare la variazione di performance dell'azienda alfa sotto i seguenti aspetti:</t>
  </si>
  <si>
    <t>2) variazione in termini % della input efficienza</t>
  </si>
  <si>
    <t>3) variazione in termini % della output efficienza</t>
  </si>
  <si>
    <t>4) variazione in termini % del profitto</t>
  </si>
  <si>
    <t>L'azienda alfa, ai tempi 0 e t ha prodotto l'output secondo i vettori indicati nella tabella qui a sx</t>
  </si>
  <si>
    <t>1) variazione della TFP (indice di produttività totale). Usando indici di Laspeyres.</t>
  </si>
  <si>
    <t xml:space="preserve">Fare un brevissimo commento per l'interpretazione dei 4 indici </t>
  </si>
  <si>
    <t>costi</t>
  </si>
  <si>
    <t>ricavi</t>
  </si>
  <si>
    <t>profitti</t>
  </si>
  <si>
    <t>i profitti sono diminuiti! I profitti al tempo t sono il 63,2% dei profitti al tempo 0</t>
  </si>
  <si>
    <t>indice di variazione di output</t>
  </si>
  <si>
    <t>indice di variazione di input</t>
  </si>
  <si>
    <t>indice TFP</t>
  </si>
  <si>
    <t>la produttività è diminuita! Al tempo t è solo il 65,84% di quella del tempo 0</t>
  </si>
  <si>
    <t>Infatti, anche se gli aoutput sono aumentati del 33,69%, gli input sono aumentati del 103,06%</t>
  </si>
  <si>
    <t>(più che raddoppiati)</t>
  </si>
  <si>
    <t>outputCD</t>
  </si>
  <si>
    <t>diff</t>
  </si>
  <si>
    <t>diffq</t>
  </si>
  <si>
    <t>outputeff</t>
  </si>
  <si>
    <t>inputeff</t>
  </si>
  <si>
    <t>indice di variazione dell'output efficienza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</si>
</sst>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0" xfId="0" applyFill="1"/>
    <xf numFmtId="165" fontId="3" fillId="0" borderId="0" xfId="1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80" zoomScaleNormal="80" workbookViewId="0">
      <selection activeCell="I25" sqref="I25"/>
    </sheetView>
  </sheetViews>
  <sheetFormatPr defaultRowHeight="15" x14ac:dyDescent="0.25"/>
  <cols>
    <col min="1" max="1" width="5.5703125" bestFit="1" customWidth="1"/>
    <col min="2" max="2" width="9.28515625" customWidth="1"/>
    <col min="3" max="3" width="7.42578125" customWidth="1"/>
    <col min="4" max="4" width="8.42578125" customWidth="1"/>
    <col min="5" max="5" width="7" bestFit="1" customWidth="1"/>
    <col min="6" max="6" width="9.140625" customWidth="1"/>
    <col min="7" max="7" width="7" customWidth="1"/>
    <col min="8" max="8" width="12" customWidth="1"/>
    <col min="9" max="9" width="11.7109375" customWidth="1"/>
    <col min="10" max="10" width="11.85546875" customWidth="1"/>
    <col min="11" max="11" width="7" customWidth="1"/>
    <col min="12" max="12" width="15.28515625" customWidth="1"/>
    <col min="14" max="14" width="8.42578125" customWidth="1"/>
    <col min="15" max="17" width="13.140625" bestFit="1" customWidth="1"/>
    <col min="18" max="18" width="13.42578125" bestFit="1" customWidth="1"/>
  </cols>
  <sheetData>
    <row r="1" spans="1:18" x14ac:dyDescent="0.25">
      <c r="B1" t="s">
        <v>0</v>
      </c>
      <c r="C1" t="s">
        <v>1</v>
      </c>
      <c r="D1" t="s">
        <v>2</v>
      </c>
      <c r="E1" t="s">
        <v>3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O1" t="s">
        <v>21</v>
      </c>
      <c r="P1" t="s">
        <v>22</v>
      </c>
      <c r="Q1" t="s">
        <v>23</v>
      </c>
      <c r="R1" t="s">
        <v>24</v>
      </c>
    </row>
    <row r="2" spans="1:18" ht="31.5" x14ac:dyDescent="0.5">
      <c r="A2" t="s">
        <v>4</v>
      </c>
      <c r="B2" s="2">
        <v>79</v>
      </c>
      <c r="C2" s="2">
        <v>1063</v>
      </c>
      <c r="D2" s="2">
        <v>3</v>
      </c>
      <c r="E2" s="2">
        <v>5815</v>
      </c>
      <c r="F2" s="2">
        <f>L$2*B2^L$3*C2^L$4*D2^L$5</f>
        <v>6358.5691324957279</v>
      </c>
      <c r="G2" s="2">
        <f>F2-E2</f>
        <v>543.5691324957279</v>
      </c>
      <c r="H2" s="2">
        <f>G2^2</f>
        <v>295467.40180215822</v>
      </c>
      <c r="I2" s="2">
        <f>E2/F2</f>
        <v>0.91451392268147313</v>
      </c>
      <c r="J2" s="5">
        <f>I2^(1/(L$3+L$4+L$5))</f>
        <v>0.86801925446317585</v>
      </c>
      <c r="K2" s="2"/>
      <c r="L2" s="1">
        <v>1041.0699374589856</v>
      </c>
      <c r="N2" t="s">
        <v>25</v>
      </c>
      <c r="O2">
        <v>120</v>
      </c>
      <c r="P2">
        <v>8.25</v>
      </c>
      <c r="Q2">
        <v>1850</v>
      </c>
      <c r="R2">
        <v>5.89</v>
      </c>
    </row>
    <row r="3" spans="1:18" x14ac:dyDescent="0.25">
      <c r="A3" t="s">
        <v>5</v>
      </c>
      <c r="B3" s="2">
        <v>77</v>
      </c>
      <c r="C3" s="2">
        <v>1150</v>
      </c>
      <c r="D3" s="2">
        <v>16</v>
      </c>
      <c r="E3" s="2">
        <v>7774</v>
      </c>
      <c r="F3" s="2">
        <f t="shared" ref="F3:F19" si="0">L$2*B3^L$3*C3^L$4*D3^L$5</f>
        <v>10245.087992540239</v>
      </c>
      <c r="G3" s="2">
        <f t="shared" ref="G3:G19" si="1">F3-E3</f>
        <v>2471.0879925402387</v>
      </c>
      <c r="H3" s="2">
        <f t="shared" ref="H3:H19" si="2">G3^2</f>
        <v>6106275.8668765472</v>
      </c>
      <c r="I3" s="2">
        <f t="shared" ref="I3:I19" si="3">E3/F3</f>
        <v>0.75880265798209701</v>
      </c>
      <c r="J3" s="2">
        <f t="shared" ref="J3:J19" si="4">I3^(1/(L$3+L$4+L$5))</f>
        <v>0.64585659885648294</v>
      </c>
      <c r="K3" s="2"/>
      <c r="L3" s="1">
        <v>0.34117953442098586</v>
      </c>
      <c r="N3" t="s">
        <v>26</v>
      </c>
      <c r="O3">
        <v>123</v>
      </c>
      <c r="P3">
        <v>8.74</v>
      </c>
      <c r="Q3">
        <v>1870</v>
      </c>
      <c r="R3">
        <v>7.21</v>
      </c>
    </row>
    <row r="4" spans="1:18" x14ac:dyDescent="0.25">
      <c r="A4" t="s">
        <v>6</v>
      </c>
      <c r="B4">
        <v>71</v>
      </c>
      <c r="C4">
        <v>1118</v>
      </c>
      <c r="D4">
        <v>2</v>
      </c>
      <c r="E4">
        <v>4375</v>
      </c>
      <c r="F4" s="2">
        <f t="shared" si="0"/>
        <v>5450.5748400123284</v>
      </c>
      <c r="G4">
        <f t="shared" si="1"/>
        <v>1075.5748400123284</v>
      </c>
      <c r="H4">
        <f t="shared" si="2"/>
        <v>1156861.2364675459</v>
      </c>
      <c r="I4">
        <f t="shared" si="3"/>
        <v>0.80266763202358016</v>
      </c>
      <c r="J4">
        <f t="shared" si="4"/>
        <v>0.70598292200760815</v>
      </c>
      <c r="L4" s="1">
        <v>0</v>
      </c>
    </row>
    <row r="5" spans="1:18" x14ac:dyDescent="0.25">
      <c r="A5" t="s">
        <v>7</v>
      </c>
      <c r="B5">
        <v>78</v>
      </c>
      <c r="C5">
        <v>1091</v>
      </c>
      <c r="D5">
        <v>9</v>
      </c>
      <c r="E5">
        <v>7110</v>
      </c>
      <c r="F5" s="2">
        <f t="shared" si="0"/>
        <v>8708.0274578893823</v>
      </c>
      <c r="G5">
        <f t="shared" si="1"/>
        <v>1598.0274578893823</v>
      </c>
      <c r="H5">
        <f t="shared" si="2"/>
        <v>2553691.7561684013</v>
      </c>
      <c r="I5">
        <f t="shared" si="3"/>
        <v>0.81648800883814554</v>
      </c>
      <c r="J5">
        <f t="shared" si="4"/>
        <v>0.72533281286314077</v>
      </c>
      <c r="L5" s="1">
        <v>0.29017354151773622</v>
      </c>
    </row>
    <row r="6" spans="1:18" x14ac:dyDescent="0.25">
      <c r="A6" t="s">
        <v>8</v>
      </c>
      <c r="B6">
        <v>66</v>
      </c>
      <c r="C6">
        <v>1199</v>
      </c>
      <c r="D6">
        <v>5</v>
      </c>
      <c r="E6">
        <v>6142</v>
      </c>
      <c r="F6" s="2">
        <f t="shared" si="0"/>
        <v>6935.7536655982049</v>
      </c>
      <c r="G6">
        <f t="shared" si="1"/>
        <v>793.75366559820486</v>
      </c>
      <c r="H6">
        <f t="shared" si="2"/>
        <v>630044.88165058685</v>
      </c>
      <c r="I6">
        <f t="shared" si="3"/>
        <v>0.88555624898628171</v>
      </c>
      <c r="J6">
        <f t="shared" si="4"/>
        <v>0.82488930842268193</v>
      </c>
      <c r="N6" t="s">
        <v>34</v>
      </c>
    </row>
    <row r="7" spans="1:18" x14ac:dyDescent="0.25">
      <c r="A7" t="s">
        <v>9</v>
      </c>
      <c r="B7">
        <v>11</v>
      </c>
      <c r="C7">
        <v>1055</v>
      </c>
      <c r="D7">
        <v>3</v>
      </c>
      <c r="E7">
        <v>2909</v>
      </c>
      <c r="F7" s="2">
        <f t="shared" si="0"/>
        <v>3245.1123811608109</v>
      </c>
      <c r="G7">
        <f t="shared" si="1"/>
        <v>336.11238116081086</v>
      </c>
      <c r="H7">
        <f t="shared" si="2"/>
        <v>112971.53276959019</v>
      </c>
      <c r="I7">
        <f t="shared" si="3"/>
        <v>0.89642504120594435</v>
      </c>
      <c r="J7">
        <f t="shared" si="4"/>
        <v>0.84098239216640758</v>
      </c>
      <c r="N7" t="s">
        <v>27</v>
      </c>
    </row>
    <row r="8" spans="1:18" ht="16.5" x14ac:dyDescent="0.3">
      <c r="A8" t="s">
        <v>10</v>
      </c>
      <c r="B8">
        <v>24</v>
      </c>
      <c r="C8">
        <v>1165</v>
      </c>
      <c r="D8">
        <v>10</v>
      </c>
      <c r="E8">
        <v>5560</v>
      </c>
      <c r="F8" s="2">
        <f t="shared" si="0"/>
        <v>6005.5567618787118</v>
      </c>
      <c r="G8">
        <f t="shared" si="1"/>
        <v>445.55676187871177</v>
      </c>
      <c r="H8">
        <f t="shared" si="2"/>
        <v>198520.82805584307</v>
      </c>
      <c r="I8">
        <f t="shared" si="3"/>
        <v>0.92580924974234546</v>
      </c>
      <c r="J8">
        <f t="shared" si="4"/>
        <v>0.88506147192299023</v>
      </c>
      <c r="L8" s="4">
        <f>SUM(H2:H19)</f>
        <v>22260950.68470677</v>
      </c>
    </row>
    <row r="9" spans="1:18" x14ac:dyDescent="0.25">
      <c r="A9" t="s">
        <v>11</v>
      </c>
      <c r="B9">
        <v>33</v>
      </c>
      <c r="C9">
        <v>1036</v>
      </c>
      <c r="D9">
        <v>9</v>
      </c>
      <c r="E9">
        <v>5859</v>
      </c>
      <c r="F9" s="2">
        <f t="shared" si="0"/>
        <v>6493.2438546714175</v>
      </c>
      <c r="G9">
        <f t="shared" si="1"/>
        <v>634.24385467141747</v>
      </c>
      <c r="H9">
        <f t="shared" si="2"/>
        <v>402265.26718845812</v>
      </c>
      <c r="I9">
        <f t="shared" si="3"/>
        <v>0.90232249567908573</v>
      </c>
      <c r="J9">
        <f t="shared" si="4"/>
        <v>0.84976245875541445</v>
      </c>
      <c r="N9" t="s">
        <v>29</v>
      </c>
    </row>
    <row r="10" spans="1:18" x14ac:dyDescent="0.25">
      <c r="A10" t="s">
        <v>12</v>
      </c>
      <c r="B10">
        <v>49</v>
      </c>
      <c r="C10">
        <v>1097</v>
      </c>
      <c r="D10">
        <v>16</v>
      </c>
      <c r="E10">
        <v>8781</v>
      </c>
      <c r="F10" s="2">
        <f t="shared" si="0"/>
        <v>8781.0000001755925</v>
      </c>
      <c r="G10">
        <f t="shared" si="1"/>
        <v>1.7559250409249216E-7</v>
      </c>
      <c r="H10">
        <f t="shared" si="2"/>
        <v>3.0832727493471877E-14</v>
      </c>
      <c r="I10">
        <f t="shared" si="3"/>
        <v>0.99999999998000311</v>
      </c>
      <c r="J10">
        <f t="shared" si="4"/>
        <v>0.99999999996832689</v>
      </c>
    </row>
    <row r="11" spans="1:18" x14ac:dyDescent="0.25">
      <c r="A11" t="s">
        <v>13</v>
      </c>
      <c r="B11">
        <v>13</v>
      </c>
      <c r="C11">
        <v>1064</v>
      </c>
      <c r="D11">
        <v>15</v>
      </c>
      <c r="E11">
        <v>4028</v>
      </c>
      <c r="F11" s="2">
        <f t="shared" si="0"/>
        <v>5480.3102558463715</v>
      </c>
      <c r="G11">
        <f t="shared" si="1"/>
        <v>1452.3102558463715</v>
      </c>
      <c r="H11">
        <f t="shared" si="2"/>
        <v>2109205.0792365531</v>
      </c>
      <c r="I11">
        <f t="shared" si="3"/>
        <v>0.73499488385770617</v>
      </c>
      <c r="J11">
        <f t="shared" si="4"/>
        <v>0.61405568606719774</v>
      </c>
      <c r="N11" t="s">
        <v>30</v>
      </c>
    </row>
    <row r="12" spans="1:18" x14ac:dyDescent="0.25">
      <c r="A12" t="s">
        <v>14</v>
      </c>
      <c r="B12">
        <v>56</v>
      </c>
      <c r="C12">
        <v>1083</v>
      </c>
      <c r="D12">
        <v>13</v>
      </c>
      <c r="E12">
        <v>7371</v>
      </c>
      <c r="F12" s="2">
        <f t="shared" si="0"/>
        <v>8652.9216327581398</v>
      </c>
      <c r="G12">
        <f t="shared" si="1"/>
        <v>1281.9216327581398</v>
      </c>
      <c r="H12">
        <f t="shared" si="2"/>
        <v>1643323.072533295</v>
      </c>
      <c r="I12">
        <f t="shared" si="3"/>
        <v>0.85185100626532262</v>
      </c>
      <c r="J12">
        <f t="shared" si="4"/>
        <v>0.77571642218370596</v>
      </c>
      <c r="N12" t="s">
        <v>35</v>
      </c>
    </row>
    <row r="13" spans="1:18" x14ac:dyDescent="0.25">
      <c r="A13" t="s">
        <v>15</v>
      </c>
      <c r="B13">
        <v>16</v>
      </c>
      <c r="C13">
        <v>1052</v>
      </c>
      <c r="D13">
        <v>8</v>
      </c>
      <c r="E13">
        <v>4722</v>
      </c>
      <c r="F13" s="2">
        <f t="shared" si="0"/>
        <v>4901.7800578362221</v>
      </c>
      <c r="G13">
        <f t="shared" si="1"/>
        <v>179.78005783622211</v>
      </c>
      <c r="H13">
        <f t="shared" si="2"/>
        <v>32320.869195595369</v>
      </c>
      <c r="I13">
        <f t="shared" si="3"/>
        <v>0.96332351600541177</v>
      </c>
      <c r="J13">
        <f t="shared" si="4"/>
        <v>0.94253336118521291</v>
      </c>
      <c r="N13" t="s">
        <v>31</v>
      </c>
    </row>
    <row r="14" spans="1:18" x14ac:dyDescent="0.25">
      <c r="A14" t="s">
        <v>16</v>
      </c>
      <c r="B14">
        <v>95</v>
      </c>
      <c r="C14">
        <v>1030</v>
      </c>
      <c r="D14">
        <v>18</v>
      </c>
      <c r="E14">
        <v>11389</v>
      </c>
      <c r="F14" s="2">
        <f t="shared" si="0"/>
        <v>11389.000000227745</v>
      </c>
      <c r="G14">
        <f t="shared" si="1"/>
        <v>2.2774474928155541E-7</v>
      </c>
      <c r="H14">
        <f t="shared" si="2"/>
        <v>5.1867670825318535E-14</v>
      </c>
      <c r="I14">
        <f t="shared" si="3"/>
        <v>0.99999999998000311</v>
      </c>
      <c r="J14">
        <f t="shared" si="4"/>
        <v>0.99999999996832689</v>
      </c>
      <c r="N14" t="s">
        <v>32</v>
      </c>
    </row>
    <row r="15" spans="1:18" x14ac:dyDescent="0.25">
      <c r="A15" t="s">
        <v>17</v>
      </c>
      <c r="B15">
        <v>42</v>
      </c>
      <c r="C15">
        <v>1024</v>
      </c>
      <c r="D15">
        <v>14</v>
      </c>
      <c r="E15">
        <v>6340</v>
      </c>
      <c r="F15" s="2">
        <f t="shared" si="0"/>
        <v>8014.4804529649819</v>
      </c>
      <c r="G15">
        <f t="shared" si="1"/>
        <v>1674.4804529649819</v>
      </c>
      <c r="H15">
        <f t="shared" si="2"/>
        <v>2803884.7873618109</v>
      </c>
      <c r="I15">
        <f t="shared" si="3"/>
        <v>0.79106812190857578</v>
      </c>
      <c r="J15">
        <f t="shared" si="4"/>
        <v>0.68989181550342071</v>
      </c>
      <c r="N15" t="s">
        <v>33</v>
      </c>
    </row>
    <row r="16" spans="1:18" x14ac:dyDescent="0.25">
      <c r="A16" t="s">
        <v>18</v>
      </c>
      <c r="B16">
        <v>75</v>
      </c>
      <c r="C16">
        <v>1000</v>
      </c>
      <c r="D16">
        <v>4</v>
      </c>
      <c r="E16">
        <v>6098</v>
      </c>
      <c r="F16" s="2">
        <f t="shared" si="0"/>
        <v>6790.6964015421227</v>
      </c>
      <c r="G16">
        <f t="shared" si="1"/>
        <v>692.69640154212266</v>
      </c>
      <c r="H16">
        <f t="shared" si="2"/>
        <v>479828.30470940564</v>
      </c>
      <c r="I16">
        <f t="shared" si="3"/>
        <v>0.89799331900851642</v>
      </c>
      <c r="J16">
        <f t="shared" si="4"/>
        <v>0.84331394535916115</v>
      </c>
    </row>
    <row r="17" spans="1:18" x14ac:dyDescent="0.25">
      <c r="A17" t="s">
        <v>19</v>
      </c>
      <c r="B17">
        <v>52</v>
      </c>
      <c r="C17">
        <v>1059</v>
      </c>
      <c r="D17">
        <v>9</v>
      </c>
      <c r="E17">
        <v>7583</v>
      </c>
      <c r="F17" s="2">
        <f t="shared" si="0"/>
        <v>7583.0000001516355</v>
      </c>
      <c r="G17">
        <f t="shared" si="1"/>
        <v>1.5163550415309146E-7</v>
      </c>
      <c r="H17">
        <f t="shared" si="2"/>
        <v>2.2993326119762218E-14</v>
      </c>
      <c r="I17">
        <f t="shared" si="3"/>
        <v>0.99999999998000322</v>
      </c>
      <c r="J17">
        <f t="shared" si="4"/>
        <v>0.99999999996832711</v>
      </c>
      <c r="N17" t="s">
        <v>36</v>
      </c>
    </row>
    <row r="18" spans="1:18" x14ac:dyDescent="0.25">
      <c r="A18" t="s">
        <v>20</v>
      </c>
      <c r="B18">
        <v>58</v>
      </c>
      <c r="C18">
        <v>1140</v>
      </c>
      <c r="D18">
        <v>7</v>
      </c>
      <c r="E18">
        <v>6559</v>
      </c>
      <c r="F18" s="2">
        <f t="shared" si="0"/>
        <v>7317.2945718117953</v>
      </c>
      <c r="G18">
        <f t="shared" si="1"/>
        <v>758.29457181179532</v>
      </c>
      <c r="H18">
        <f t="shared" si="2"/>
        <v>575010.65763923398</v>
      </c>
      <c r="I18">
        <f t="shared" si="3"/>
        <v>0.89636954418468384</v>
      </c>
      <c r="J18">
        <f t="shared" si="4"/>
        <v>0.84089992853680406</v>
      </c>
    </row>
    <row r="19" spans="1:18" x14ac:dyDescent="0.25">
      <c r="A19" t="s">
        <v>28</v>
      </c>
      <c r="B19">
        <v>46</v>
      </c>
      <c r="C19">
        <v>1018</v>
      </c>
      <c r="D19">
        <v>8</v>
      </c>
      <c r="E19">
        <v>5250</v>
      </c>
      <c r="F19" s="2">
        <f t="shared" si="0"/>
        <v>7027.9986341535096</v>
      </c>
      <c r="G19">
        <f t="shared" si="1"/>
        <v>1777.9986341535096</v>
      </c>
      <c r="H19">
        <f t="shared" si="2"/>
        <v>3161279.1430517454</v>
      </c>
      <c r="I19">
        <f t="shared" si="3"/>
        <v>0.74701209736822016</v>
      </c>
      <c r="J19">
        <f t="shared" si="4"/>
        <v>0.63003353809479512</v>
      </c>
      <c r="N19" t="s">
        <v>37</v>
      </c>
      <c r="O19" t="s">
        <v>38</v>
      </c>
      <c r="P19" t="s">
        <v>39</v>
      </c>
    </row>
    <row r="20" spans="1:18" x14ac:dyDescent="0.25">
      <c r="N20">
        <f>O2*B2+P2*C2+Q2*D2</f>
        <v>23799.75</v>
      </c>
      <c r="O20">
        <f>E2*R2</f>
        <v>34250.35</v>
      </c>
      <c r="P20">
        <f>O20-N20</f>
        <v>10450.599999999999</v>
      </c>
    </row>
    <row r="21" spans="1:18" x14ac:dyDescent="0.25">
      <c r="N21">
        <f>O3*B3+P3*C3+Q3*D3</f>
        <v>49442</v>
      </c>
      <c r="O21">
        <f>E3*R3</f>
        <v>56050.54</v>
      </c>
      <c r="P21">
        <f>O21-N21</f>
        <v>6608.5400000000009</v>
      </c>
    </row>
    <row r="22" spans="1:18" x14ac:dyDescent="0.25">
      <c r="B22">
        <f>B3/B2</f>
        <v>0.97468354430379744</v>
      </c>
      <c r="C22">
        <f>C3/C2</f>
        <v>1.0818438381937912</v>
      </c>
      <c r="D22">
        <f>D3/D2</f>
        <v>5.333333333333333</v>
      </c>
    </row>
    <row r="23" spans="1:18" x14ac:dyDescent="0.25">
      <c r="N23">
        <f>N21/N20</f>
        <v>2.0774167795880207</v>
      </c>
      <c r="O23">
        <f>O21/O20</f>
        <v>1.6364953934777309</v>
      </c>
      <c r="P23" s="3">
        <f>P21/P20</f>
        <v>0.63235986450538739</v>
      </c>
    </row>
    <row r="24" spans="1:18" x14ac:dyDescent="0.25">
      <c r="B24">
        <f>B2*O2</f>
        <v>9480</v>
      </c>
      <c r="C24">
        <f t="shared" ref="C24:D24" si="5">C2*P2</f>
        <v>8769.75</v>
      </c>
      <c r="D24">
        <f t="shared" si="5"/>
        <v>5550</v>
      </c>
      <c r="N24" t="s">
        <v>40</v>
      </c>
    </row>
    <row r="26" spans="1:18" ht="26.25" x14ac:dyDescent="0.4">
      <c r="B26" s="6">
        <f>(B22*B24+C22*C24+D22*D24)/(B24+C24+D24)</f>
        <v>2.0305885566024853</v>
      </c>
      <c r="N26" t="s">
        <v>41</v>
      </c>
      <c r="Q26">
        <f>E3/E2</f>
        <v>1.3368873602751505</v>
      </c>
    </row>
    <row r="27" spans="1:18" ht="31.5" x14ac:dyDescent="0.5">
      <c r="N27" t="s">
        <v>42</v>
      </c>
      <c r="Q27" s="7">
        <f>SUMPRODUCT(O2:Q2,B3:D3)/SUMPRODUCT(O2:Q2,B2:D2)</f>
        <v>2.0305885566024853</v>
      </c>
      <c r="R27" s="7">
        <f>(B3*O2+C3*P2+D3*Q2)/(B2*O2+C2*P2+D2*Q2)</f>
        <v>2.0305885566024853</v>
      </c>
    </row>
    <row r="28" spans="1:18" x14ac:dyDescent="0.25">
      <c r="N28" t="s">
        <v>43</v>
      </c>
      <c r="Q28" s="3">
        <f>Q26/Q27</f>
        <v>0.65837432006018348</v>
      </c>
    </row>
    <row r="29" spans="1:18" x14ac:dyDescent="0.25">
      <c r="N29" t="s">
        <v>44</v>
      </c>
    </row>
    <row r="30" spans="1:18" x14ac:dyDescent="0.25">
      <c r="N30" t="s">
        <v>45</v>
      </c>
    </row>
    <row r="31" spans="1:18" x14ac:dyDescent="0.25">
      <c r="N31" t="s">
        <v>46</v>
      </c>
    </row>
    <row r="32" spans="1:18" x14ac:dyDescent="0.25">
      <c r="N32" t="s">
        <v>52</v>
      </c>
      <c r="Q32" s="3">
        <f>I3/I2</f>
        <v>0.82973330330192174</v>
      </c>
    </row>
    <row r="33" spans="17:17" x14ac:dyDescent="0.25">
      <c r="Q33" s="3">
        <f>J3/J2</f>
        <v>0.74405791753537909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2018-05-31T09:51:32Z</dcterms:created>
  <dcterms:modified xsi:type="dcterms:W3CDTF">2018-05-31T11:24:49Z</dcterms:modified>
</cp:coreProperties>
</file>