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2765" windowHeight="7710" tabRatio="654" activeTab="6"/>
  </bookViews>
  <sheets>
    <sheet name="ES_1" sheetId="22" r:id="rId1"/>
    <sheet name="ES_2" sheetId="23" r:id="rId2"/>
    <sheet name="ES_3" sheetId="24" r:id="rId3"/>
    <sheet name="ES_4" sheetId="25" r:id="rId4"/>
    <sheet name="ES_5" sheetId="26" r:id="rId5"/>
    <sheet name="ES_6" sheetId="29" r:id="rId6"/>
    <sheet name="ES_7" sheetId="30" r:id="rId7"/>
  </sheets>
  <calcPr calcId="144525"/>
</workbook>
</file>

<file path=xl/calcChain.xml><?xml version="1.0" encoding="utf-8"?>
<calcChain xmlns="http://schemas.openxmlformats.org/spreadsheetml/2006/main">
  <c r="A4" i="29" l="1"/>
  <c r="I9" i="29"/>
  <c r="G15" i="30"/>
  <c r="G16" i="30"/>
  <c r="C15" i="30"/>
  <c r="C12" i="30"/>
  <c r="J9" i="30"/>
  <c r="J8" i="30"/>
  <c r="C9" i="30"/>
  <c r="G5" i="26"/>
  <c r="G6" i="26"/>
  <c r="G8" i="26"/>
  <c r="G4" i="26"/>
  <c r="F5" i="26"/>
  <c r="F6" i="26"/>
  <c r="F8" i="26"/>
  <c r="F4" i="26"/>
  <c r="E7" i="26"/>
  <c r="F7" i="26" s="1"/>
  <c r="G7" i="26" s="1"/>
  <c r="E6" i="26"/>
  <c r="E23" i="25"/>
  <c r="D22" i="25"/>
  <c r="E21" i="25"/>
  <c r="D21" i="25"/>
  <c r="D20" i="25"/>
  <c r="F18" i="25"/>
  <c r="F17" i="25"/>
  <c r="C17" i="25"/>
  <c r="D17" i="25"/>
  <c r="E17" i="25"/>
  <c r="B17" i="25"/>
  <c r="F16" i="25"/>
  <c r="C16" i="25"/>
  <c r="D16" i="25"/>
  <c r="E16" i="25"/>
  <c r="B16" i="25"/>
  <c r="E6" i="24"/>
  <c r="E7" i="24"/>
  <c r="E5" i="24"/>
  <c r="D7" i="24"/>
  <c r="C7" i="24"/>
  <c r="D4" i="23"/>
  <c r="D5" i="23"/>
  <c r="D6" i="23"/>
  <c r="D7" i="23"/>
  <c r="D8" i="23"/>
  <c r="D9" i="23"/>
  <c r="C5" i="23"/>
  <c r="C6" i="23"/>
  <c r="C7" i="23"/>
  <c r="C8" i="23"/>
  <c r="C9" i="23"/>
  <c r="C4" i="23"/>
  <c r="F7" i="23"/>
  <c r="E5" i="23"/>
  <c r="E6" i="23"/>
  <c r="E7" i="23"/>
  <c r="E8" i="23"/>
  <c r="E9" i="23"/>
  <c r="E4" i="23"/>
  <c r="F9" i="23" s="1"/>
  <c r="F6" i="23"/>
  <c r="F4" i="23"/>
  <c r="F5" i="23" s="1"/>
  <c r="E31" i="22"/>
  <c r="E30" i="22"/>
  <c r="E29" i="22"/>
  <c r="B27" i="22"/>
  <c r="C27" i="22"/>
  <c r="D27" i="22"/>
  <c r="B28" i="22"/>
  <c r="C28" i="22"/>
  <c r="D28" i="22"/>
  <c r="C26" i="22"/>
  <c r="D26" i="22"/>
  <c r="B26" i="22"/>
  <c r="B20" i="22"/>
  <c r="C20" i="22"/>
  <c r="D20" i="22"/>
  <c r="C21" i="22"/>
  <c r="D21" i="22"/>
  <c r="C22" i="22"/>
  <c r="D22" i="22"/>
  <c r="C23" i="22"/>
  <c r="D23" i="22"/>
  <c r="B21" i="22"/>
  <c r="B22" i="22"/>
  <c r="B23" i="22"/>
  <c r="B24" i="22"/>
  <c r="D24" i="22"/>
  <c r="C24" i="22"/>
  <c r="E23" i="22"/>
  <c r="E22" i="22"/>
  <c r="E21" i="22"/>
  <c r="B16" i="22"/>
  <c r="I14" i="22"/>
  <c r="E20" i="22" l="1"/>
  <c r="E24" i="22" s="1"/>
  <c r="E5" i="22"/>
  <c r="E6" i="22"/>
  <c r="E7" i="22"/>
  <c r="E8" i="22"/>
  <c r="D9" i="22"/>
  <c r="C9" i="22"/>
  <c r="B9" i="22"/>
  <c r="E9" i="22" l="1"/>
</calcChain>
</file>

<file path=xl/sharedStrings.xml><?xml version="1.0" encoding="utf-8"?>
<sst xmlns="http://schemas.openxmlformats.org/spreadsheetml/2006/main" count="102" uniqueCount="87">
  <si>
    <t>Totale</t>
  </si>
  <si>
    <t xml:space="preserve">Esercizio 1. </t>
  </si>
  <si>
    <t>La seguente tabella riporta la distribuzione di frequenza doppia relativa ad un collettivo di 1000 persone classificate secondo il livello di istruzione e l’età:</t>
  </si>
  <si>
    <t>Livello di istruzione</t>
  </si>
  <si>
    <t>Età</t>
  </si>
  <si>
    <t>]25-35]</t>
  </si>
  <si>
    <t>]35-55]</t>
  </si>
  <si>
    <t>]55-65]</t>
  </si>
  <si>
    <t>Analfabeta</t>
  </si>
  <si>
    <t>Licenza elementare o media</t>
  </si>
  <si>
    <t>Diploma</t>
  </si>
  <si>
    <t>Laurea</t>
  </si>
  <si>
    <t>a) Determinare l’età media degli analfabeti;</t>
  </si>
  <si>
    <t>b) Determinare il livello di istruzione modale;</t>
  </si>
  <si>
    <t>c) Verificare se il livello di istruzione è indipendente stocasticamente (in distribuzione) dall’età.</t>
  </si>
  <si>
    <t xml:space="preserve">Esercizio 2. </t>
  </si>
  <si>
    <t>Nella tabella che segue sono riportati per un gruppo di 6 operai specializzati due caratteri: ANNI (che misura l’esperienza di lavoro dell’operaio presso l’azienda, espressa in anni) - e PEZZI (che rileva i pezzi difettosi prodotti dall’operaio nell’ultimo mese, misurati in numero di pezzi)</t>
  </si>
  <si>
    <t>ANNI</t>
  </si>
  <si>
    <t>PEZZI</t>
  </si>
  <si>
    <t>a) Disegnare lo scatter.</t>
  </si>
  <si>
    <t>b) Calcolare la covarianza tra i due caratteri e interpretare il risultato</t>
  </si>
  <si>
    <t xml:space="preserve">Esercizio 3. </t>
  </si>
  <si>
    <t>Un collettivo di donne è stato classificato secondo l’età e l’attività di prevenzione del cancro al seno</t>
  </si>
  <si>
    <t>Mammografia</t>
  </si>
  <si>
    <t>Eseguito</t>
  </si>
  <si>
    <t>Non eseguito</t>
  </si>
  <si>
    <t>&lt;55</t>
  </si>
  <si>
    <t>&gt;=55</t>
  </si>
  <si>
    <t>Supponendo di estrarre casualmente una donna fra quelle esaminate</t>
  </si>
  <si>
    <t>a) calcolare la probabilità che abbia eseguito la mammografia e contemporaneamente abbia un’età inferiore ai 55 anni;</t>
  </si>
  <si>
    <t>b) sapendo che ha un’età non inferiore ai 55 anni, calcolare la probabilità che non abbia eseguito la mammografia.</t>
  </si>
  <si>
    <t xml:space="preserve">Esercizio 4. </t>
  </si>
  <si>
    <t>I dati risultanti sono i seguenti:</t>
  </si>
  <si>
    <t>Livello I: 8, 10, 6, 8;</t>
  </si>
  <si>
    <t>Livello II: 2, 6, 3, 1;</t>
  </si>
  <si>
    <t>Livello III: 0, 0, 12;</t>
  </si>
  <si>
    <t xml:space="preserve">Livello IV: 9, 19, 20, 16. </t>
  </si>
  <si>
    <r>
      <t>Esercizio 5.</t>
    </r>
    <r>
      <rPr>
        <sz val="11"/>
        <rFont val="Times New Roman"/>
        <family val="1"/>
      </rPr>
      <t xml:space="preserve"> </t>
    </r>
  </si>
  <si>
    <t>Data la distribuzione dei 50 dipendenti per età, riportata nella tabella seguente</t>
  </si>
  <si>
    <t>Dipendenti</t>
  </si>
  <si>
    <r>
      <t xml:space="preserve">18 </t>
    </r>
    <r>
      <rPr>
        <b/>
        <sz val="8"/>
        <color indexed="9"/>
        <rFont val="Arial Narrow"/>
        <family val="2"/>
      </rPr>
      <t>┤</t>
    </r>
    <r>
      <rPr>
        <b/>
        <i/>
        <sz val="11"/>
        <color indexed="9"/>
        <rFont val="Arial Narrow"/>
        <family val="2"/>
      </rPr>
      <t>25</t>
    </r>
  </si>
  <si>
    <r>
      <t xml:space="preserve">25 </t>
    </r>
    <r>
      <rPr>
        <b/>
        <sz val="8"/>
        <color indexed="9"/>
        <rFont val="Arial Narrow"/>
        <family val="2"/>
      </rPr>
      <t>┤</t>
    </r>
    <r>
      <rPr>
        <b/>
        <sz val="11"/>
        <color indexed="9"/>
        <rFont val="Arial Narrow"/>
        <family val="2"/>
      </rPr>
      <t>30</t>
    </r>
  </si>
  <si>
    <r>
      <t xml:space="preserve">30 </t>
    </r>
    <r>
      <rPr>
        <b/>
        <sz val="8"/>
        <color indexed="9"/>
        <rFont val="Arial Narrow"/>
        <family val="2"/>
      </rPr>
      <t>┤</t>
    </r>
    <r>
      <rPr>
        <b/>
        <sz val="11"/>
        <color indexed="9"/>
        <rFont val="Arial Narrow"/>
        <family val="2"/>
      </rPr>
      <t>40</t>
    </r>
  </si>
  <si>
    <r>
      <t xml:space="preserve">40 </t>
    </r>
    <r>
      <rPr>
        <b/>
        <sz val="8"/>
        <color indexed="9"/>
        <rFont val="Arial Narrow"/>
        <family val="2"/>
      </rPr>
      <t>┤</t>
    </r>
    <r>
      <rPr>
        <b/>
        <sz val="11"/>
        <color indexed="9"/>
        <rFont val="Arial Narrow"/>
        <family val="2"/>
      </rPr>
      <t>50</t>
    </r>
  </si>
  <si>
    <r>
      <t xml:space="preserve">50 </t>
    </r>
    <r>
      <rPr>
        <b/>
        <sz val="8"/>
        <color indexed="9"/>
        <rFont val="Arial Narrow"/>
        <family val="2"/>
      </rPr>
      <t>┤</t>
    </r>
    <r>
      <rPr>
        <b/>
        <sz val="11"/>
        <color indexed="9"/>
        <rFont val="Arial Narrow"/>
        <family val="2"/>
      </rPr>
      <t>65</t>
    </r>
  </si>
  <si>
    <t>a) costruire l’istogramma corrispondente</t>
  </si>
  <si>
    <t>b) determinare l'età mediana</t>
  </si>
  <si>
    <t xml:space="preserve">Esercizio 6. </t>
  </si>
  <si>
    <t xml:space="preserve">    Scala di Equivalenza</t>
  </si>
  <si>
    <t>Numeri Indici prezzi al consumo</t>
  </si>
  <si>
    <t>n° comp</t>
  </si>
  <si>
    <t>coeff di equiv</t>
  </si>
  <si>
    <t>anni</t>
  </si>
  <si>
    <t>numeri indici base 2010=100</t>
  </si>
  <si>
    <t xml:space="preserve">Esercizio 7. </t>
  </si>
  <si>
    <t>La distribuzione di frequenza per anno di nascita degli studenti presenti in aula ad una lezione di Fonti e Metodi è la seguente:</t>
  </si>
  <si>
    <t>Ipotizzando che questi 18 studenti siano un campione rappresentativo di tutti gli studenti del SECI, stimare l'età media degli studenti del SECI (confidenza al 99%)</t>
  </si>
  <si>
    <t>Si vuole analizzare l’influenza del livello professionale dei dipendenti sulle ore di straordinario effettuate dagli stessi. Allo scopo si raccolgono i dati relativi al numero di ore di straordinario effettuate nel mese precedente alla rilevazione dai 15 dipendenti classificati per livello professionale.</t>
  </si>
  <si>
    <t>Nel 2012, la famiglia Bianchi era composta da 2 persone, marito e moglie, e disponeva di un reddito complessivo di 1250 euro mesili
Nel 2016, la famiglia è composta da 4 persone, marito moglie e due figli, e dispone di un reddito mensile di 2050 euro</t>
  </si>
  <si>
    <t>Valutare se nel 2016 il livello di benessere (reddito equivalente) della famiglia è aumentato o diminuito rispetto al 2012,  tenendo conto sia della variazione dei prezzi sia della scala di equivalenza</t>
  </si>
  <si>
    <t xml:space="preserve">Si valuti la percentuale di variabilità dovuta al differente livello professionale attraverso il rapporto di correlazione tra ore di straordinario e livello professionale </t>
  </si>
  <si>
    <t>=(30*300+45*420+60*280)/1000</t>
  </si>
  <si>
    <t>mediana</t>
  </si>
  <si>
    <t>a) Determinare l’età media di tutti</t>
  </si>
  <si>
    <t>=(30*10+45*20+60*50)/80</t>
  </si>
  <si>
    <t>chiquad</t>
  </si>
  <si>
    <t>fiquad</t>
  </si>
  <si>
    <t>V-cra</t>
  </si>
  <si>
    <t>anni-med</t>
  </si>
  <si>
    <t>pezzi-pezzimed</t>
  </si>
  <si>
    <t>prodotto</t>
  </si>
  <si>
    <t>liv1</t>
  </si>
  <si>
    <t>liv2</t>
  </si>
  <si>
    <t>liv3</t>
  </si>
  <si>
    <t>liv4</t>
  </si>
  <si>
    <t>media</t>
  </si>
  <si>
    <t>tot</t>
  </si>
  <si>
    <t>varianza</t>
  </si>
  <si>
    <t>n</t>
  </si>
  <si>
    <t>varianzadellemedie</t>
  </si>
  <si>
    <t>media delle varianze</t>
  </si>
  <si>
    <t>etaquad</t>
  </si>
  <si>
    <t>ampiezza</t>
  </si>
  <si>
    <t>densfreq</t>
  </si>
  <si>
    <t>t di stud 17 gdl</t>
  </si>
  <si>
    <t>raggio</t>
  </si>
  <si>
    <t>interv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</si>
</sst>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i/>
      <sz val="12"/>
      <name val="Arial Narrow"/>
      <family val="2"/>
    </font>
    <font>
      <sz val="12"/>
      <name val="Times"/>
      <family val="1"/>
    </font>
    <font>
      <sz val="11"/>
      <name val="Arial Narrow"/>
      <family val="2"/>
    </font>
    <font>
      <sz val="11"/>
      <name val="Times New Roman"/>
      <family val="1"/>
    </font>
    <font>
      <b/>
      <sz val="8"/>
      <color indexed="9"/>
      <name val="Arial Narrow"/>
      <family val="2"/>
    </font>
    <font>
      <b/>
      <i/>
      <sz val="11"/>
      <color indexed="9"/>
      <name val="Arial Narrow"/>
      <family val="2"/>
    </font>
    <font>
      <b/>
      <sz val="11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3"/>
      <name val="Arial Narrow"/>
      <family val="2"/>
    </font>
    <font>
      <sz val="12"/>
      <color theme="1"/>
      <name val="Arial Narrow"/>
      <family val="2"/>
    </font>
    <font>
      <b/>
      <i/>
      <sz val="12"/>
      <name val="Arial Narrow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sz val="18"/>
      <name val="Arial Narrow"/>
      <family val="2"/>
    </font>
    <font>
      <b/>
      <sz val="10"/>
      <name val="Arial"/>
      <family val="2"/>
    </font>
    <font>
      <sz val="2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top" wrapText="1"/>
    </xf>
    <xf numFmtId="0" fontId="7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4" xfId="0" applyFont="1" applyBorder="1"/>
    <xf numFmtId="2" fontId="15" fillId="0" borderId="15" xfId="0" applyNumberFormat="1" applyFont="1" applyBorder="1"/>
    <xf numFmtId="0" fontId="15" fillId="0" borderId="4" xfId="0" applyFont="1" applyBorder="1"/>
    <xf numFmtId="2" fontId="15" fillId="0" borderId="6" xfId="0" applyNumberFormat="1" applyFont="1" applyBorder="1"/>
    <xf numFmtId="0" fontId="4" fillId="0" borderId="0" xfId="0" applyFont="1"/>
    <xf numFmtId="0" fontId="15" fillId="0" borderId="7" xfId="0" applyFont="1" applyBorder="1"/>
    <xf numFmtId="2" fontId="15" fillId="0" borderId="9" xfId="0" applyNumberFormat="1" applyFont="1" applyBorder="1"/>
    <xf numFmtId="0" fontId="15" fillId="0" borderId="0" xfId="1" applyFont="1"/>
    <xf numFmtId="0" fontId="4" fillId="0" borderId="0" xfId="0" applyNumberFormat="1" applyFont="1" applyAlignment="1">
      <alignment vertical="center" wrapText="1"/>
    </xf>
    <xf numFmtId="0" fontId="17" fillId="0" borderId="0" xfId="0" applyFont="1"/>
    <xf numFmtId="0" fontId="17" fillId="0" borderId="0" xfId="0" applyFont="1" applyFill="1" applyBorder="1"/>
    <xf numFmtId="2" fontId="0" fillId="0" borderId="0" xfId="0" applyNumberFormat="1"/>
    <xf numFmtId="0" fontId="16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9" fillId="0" borderId="0" xfId="0" quotePrefix="1" applyFont="1"/>
    <xf numFmtId="0" fontId="20" fillId="0" borderId="0" xfId="0" applyNumberFormat="1" applyFont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8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2" fillId="0" borderId="0" xfId="0" applyFont="1"/>
    <xf numFmtId="0" fontId="15" fillId="0" borderId="18" xfId="1" applyFont="1" applyBorder="1"/>
    <xf numFmtId="0" fontId="15" fillId="0" borderId="19" xfId="1" applyFont="1" applyBorder="1"/>
    <xf numFmtId="0" fontId="15" fillId="0" borderId="20" xfId="1" applyFont="1" applyBorder="1"/>
    <xf numFmtId="0" fontId="15" fillId="0" borderId="21" xfId="1" applyFont="1" applyBorder="1"/>
    <xf numFmtId="0" fontId="15" fillId="0" borderId="0" xfId="1" applyFont="1" applyBorder="1"/>
    <xf numFmtId="0" fontId="15" fillId="0" borderId="22" xfId="1" applyFont="1" applyBorder="1"/>
    <xf numFmtId="0" fontId="15" fillId="0" borderId="23" xfId="1" applyFont="1" applyBorder="1"/>
    <xf numFmtId="0" fontId="15" fillId="0" borderId="24" xfId="1" applyFont="1" applyBorder="1"/>
    <xf numFmtId="0" fontId="15" fillId="0" borderId="25" xfId="1" applyFont="1" applyBorder="1"/>
    <xf numFmtId="0" fontId="15" fillId="0" borderId="26" xfId="1" applyFont="1" applyBorder="1"/>
    <xf numFmtId="0" fontId="15" fillId="0" borderId="27" xfId="1" applyFon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ES_2!$B$3</c:f>
              <c:strCache>
                <c:ptCount val="1"/>
                <c:pt idx="0">
                  <c:v>PEZZI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5493257116663429"/>
                  <c:y val="-2.994927520852346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/>
                  </a:pPr>
                  <a:endParaRPr lang="it-IT"/>
                </a:p>
              </c:txPr>
            </c:trendlineLbl>
          </c:trendline>
          <c:xVal>
            <c:numRef>
              <c:f>ES_2!$A$4:$A$9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</c:numCache>
            </c:numRef>
          </c:xVal>
          <c:yVal>
            <c:numRef>
              <c:f>ES_2!$B$4:$B$9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9472"/>
        <c:axId val="43608896"/>
      </c:scatterChart>
      <c:valAx>
        <c:axId val="436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608896"/>
        <c:crosses val="autoZero"/>
        <c:crossBetween val="midCat"/>
      </c:valAx>
      <c:valAx>
        <c:axId val="4360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09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2</xdr:row>
      <xdr:rowOff>85725</xdr:rowOff>
    </xdr:from>
    <xdr:to>
      <xdr:col>14</xdr:col>
      <xdr:colOff>490536</xdr:colOff>
      <xdr:row>22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4" zoomScale="180" zoomScaleNormal="180" workbookViewId="0">
      <selection activeCell="B20" sqref="B20:D23"/>
    </sheetView>
  </sheetViews>
  <sheetFormatPr defaultRowHeight="12.75" x14ac:dyDescent="0.2"/>
  <cols>
    <col min="1" max="1" width="25.5703125" style="4" customWidth="1"/>
    <col min="2" max="2" width="20.5703125" style="4" customWidth="1"/>
    <col min="3" max="7" width="10" style="4" customWidth="1"/>
    <col min="8" max="8" width="2.85546875" style="4" customWidth="1"/>
    <col min="9" max="19" width="8.85546875" customWidth="1"/>
  </cols>
  <sheetData>
    <row r="1" spans="1:15" ht="16.5" thickBot="1" x14ac:dyDescent="0.25">
      <c r="A1" s="18" t="s">
        <v>1</v>
      </c>
    </row>
    <row r="2" spans="1:15" ht="33.6" customHeight="1" thickBot="1" x14ac:dyDescent="0.25">
      <c r="A2" s="46" t="s">
        <v>2</v>
      </c>
      <c r="B2" s="46"/>
      <c r="C2" s="46"/>
      <c r="D2" s="46"/>
      <c r="E2" s="46"/>
      <c r="F2" s="46"/>
      <c r="G2" s="46"/>
      <c r="H2" s="46"/>
    </row>
    <row r="3" spans="1:15" ht="15.6" customHeight="1" x14ac:dyDescent="0.2">
      <c r="A3" s="47" t="s">
        <v>3</v>
      </c>
      <c r="B3" s="49" t="s">
        <v>4</v>
      </c>
      <c r="C3" s="49"/>
      <c r="D3" s="49"/>
      <c r="E3" s="50" t="s">
        <v>0</v>
      </c>
      <c r="F3"/>
      <c r="G3"/>
      <c r="H3"/>
    </row>
    <row r="4" spans="1:15" ht="12.95" customHeight="1" x14ac:dyDescent="0.2">
      <c r="A4" s="48"/>
      <c r="B4" s="24" t="s">
        <v>5</v>
      </c>
      <c r="C4" s="24" t="s">
        <v>6</v>
      </c>
      <c r="D4" s="24" t="s">
        <v>7</v>
      </c>
      <c r="E4" s="51"/>
      <c r="F4"/>
      <c r="G4"/>
      <c r="H4"/>
    </row>
    <row r="5" spans="1:15" ht="15.75" x14ac:dyDescent="0.2">
      <c r="A5" s="22" t="s">
        <v>8</v>
      </c>
      <c r="B5" s="10">
        <v>10</v>
      </c>
      <c r="C5" s="10">
        <v>20</v>
      </c>
      <c r="D5" s="10">
        <v>50</v>
      </c>
      <c r="E5" s="25">
        <f>SUM(B5:D5)</f>
        <v>80</v>
      </c>
      <c r="F5"/>
      <c r="G5"/>
      <c r="H5"/>
    </row>
    <row r="6" spans="1:15" ht="31.5" x14ac:dyDescent="0.2">
      <c r="A6" s="22" t="s">
        <v>9</v>
      </c>
      <c r="B6" s="10">
        <v>140</v>
      </c>
      <c r="C6" s="10">
        <v>130</v>
      </c>
      <c r="D6" s="10">
        <v>100</v>
      </c>
      <c r="E6" s="25">
        <f>SUM(B6:D6)</f>
        <v>370</v>
      </c>
      <c r="F6"/>
      <c r="G6"/>
      <c r="H6"/>
    </row>
    <row r="7" spans="1:15" ht="15.75" x14ac:dyDescent="0.2">
      <c r="A7" s="22" t="s">
        <v>10</v>
      </c>
      <c r="B7" s="10">
        <v>100</v>
      </c>
      <c r="C7" s="10">
        <v>220</v>
      </c>
      <c r="D7" s="10">
        <v>100</v>
      </c>
      <c r="E7" s="25">
        <f>SUM(B7:D7)</f>
        <v>420</v>
      </c>
      <c r="F7"/>
      <c r="G7"/>
      <c r="H7"/>
    </row>
    <row r="8" spans="1:15" ht="15.75" x14ac:dyDescent="0.2">
      <c r="A8" s="22" t="s">
        <v>11</v>
      </c>
      <c r="B8" s="10">
        <v>50</v>
      </c>
      <c r="C8" s="10">
        <v>50</v>
      </c>
      <c r="D8" s="10">
        <v>30</v>
      </c>
      <c r="E8" s="25">
        <f>SUM(B8:D8)</f>
        <v>130</v>
      </c>
      <c r="F8"/>
      <c r="G8"/>
      <c r="H8"/>
    </row>
    <row r="9" spans="1:15" ht="16.5" thickBot="1" x14ac:dyDescent="0.25">
      <c r="A9" s="23" t="s">
        <v>0</v>
      </c>
      <c r="B9" s="27">
        <f>SUM(B5:B8)</f>
        <v>300</v>
      </c>
      <c r="C9" s="27">
        <f>SUM(C5:C8)</f>
        <v>420</v>
      </c>
      <c r="D9" s="27">
        <f>SUM(D5:D8)</f>
        <v>280</v>
      </c>
      <c r="E9" s="26">
        <f>SUM(E5:E8)</f>
        <v>1000</v>
      </c>
      <c r="F9"/>
      <c r="G9"/>
      <c r="H9"/>
    </row>
    <row r="10" spans="1:15" x14ac:dyDescent="0.2">
      <c r="A10" s="20"/>
      <c r="B10" s="20"/>
      <c r="C10" s="20"/>
      <c r="D10" s="20"/>
      <c r="E10" s="20"/>
      <c r="F10"/>
      <c r="G10"/>
      <c r="H10"/>
    </row>
    <row r="11" spans="1:15" s="41" customFormat="1" ht="23.25" x14ac:dyDescent="0.35">
      <c r="A11" s="44" t="s">
        <v>12</v>
      </c>
      <c r="B11" s="44"/>
      <c r="C11" s="44"/>
      <c r="D11" s="44"/>
      <c r="E11" s="44"/>
      <c r="F11" s="44"/>
      <c r="G11" s="44"/>
      <c r="H11" s="44"/>
      <c r="I11" s="60" t="s">
        <v>64</v>
      </c>
    </row>
    <row r="12" spans="1:15" s="41" customFormat="1" ht="23.25" x14ac:dyDescent="0.35">
      <c r="A12" s="44" t="s">
        <v>63</v>
      </c>
      <c r="B12" s="44"/>
      <c r="C12" s="44"/>
      <c r="D12" s="44"/>
      <c r="E12" s="44"/>
      <c r="F12" s="44"/>
      <c r="G12" s="44"/>
      <c r="H12" s="44"/>
      <c r="I12" s="60" t="s">
        <v>61</v>
      </c>
    </row>
    <row r="13" spans="1:15" s="41" customFormat="1" ht="15.75" x14ac:dyDescent="0.2">
      <c r="A13" s="44" t="s">
        <v>13</v>
      </c>
      <c r="B13" s="44"/>
      <c r="C13" s="44"/>
      <c r="D13" s="44"/>
      <c r="E13" s="44"/>
      <c r="F13" s="44"/>
      <c r="G13" s="44"/>
      <c r="H13" s="44"/>
      <c r="J13" s="42"/>
      <c r="K13" s="42"/>
      <c r="L13" s="42"/>
      <c r="M13" s="42"/>
      <c r="N13" s="42"/>
      <c r="O13" s="42"/>
    </row>
    <row r="14" spans="1:15" s="41" customFormat="1" ht="15.75" x14ac:dyDescent="0.2">
      <c r="A14" s="44" t="s">
        <v>14</v>
      </c>
      <c r="B14" s="44"/>
      <c r="C14" s="44"/>
      <c r="D14" s="44"/>
      <c r="E14" s="44"/>
      <c r="F14" s="44"/>
      <c r="G14" s="44"/>
      <c r="H14" s="44"/>
      <c r="I14" s="41">
        <f>200/21</f>
        <v>9.5238095238095237</v>
      </c>
      <c r="J14" s="45"/>
      <c r="K14" s="45"/>
      <c r="L14" s="45"/>
      <c r="M14" s="45"/>
      <c r="N14" s="45"/>
      <c r="O14" s="42"/>
    </row>
    <row r="16" spans="1:15" ht="23.25" x14ac:dyDescent="0.2">
      <c r="A16" s="4" t="s">
        <v>62</v>
      </c>
      <c r="B16" s="61">
        <f>35+200/21</f>
        <v>44.523809523809526</v>
      </c>
    </row>
    <row r="17" spans="1:6" ht="13.5" thickBot="1" x14ac:dyDescent="0.25"/>
    <row r="18" spans="1:6" ht="15.75" x14ac:dyDescent="0.2">
      <c r="A18" s="47" t="s">
        <v>3</v>
      </c>
      <c r="B18" s="49" t="s">
        <v>4</v>
      </c>
      <c r="C18" s="49"/>
      <c r="D18" s="49"/>
      <c r="E18" s="50" t="s">
        <v>0</v>
      </c>
    </row>
    <row r="19" spans="1:6" ht="15.75" x14ac:dyDescent="0.2">
      <c r="A19" s="48"/>
      <c r="B19" s="24" t="s">
        <v>5</v>
      </c>
      <c r="C19" s="24" t="s">
        <v>6</v>
      </c>
      <c r="D19" s="24" t="s">
        <v>7</v>
      </c>
      <c r="E19" s="51"/>
    </row>
    <row r="20" spans="1:6" ht="23.25" x14ac:dyDescent="0.2">
      <c r="A20" s="22" t="s">
        <v>8</v>
      </c>
      <c r="B20" s="63">
        <f>B$9*$E5/$E$9</f>
        <v>24</v>
      </c>
      <c r="C20" s="62">
        <f t="shared" ref="C20:D20" si="0">C$9*$E5/$E$9</f>
        <v>33.6</v>
      </c>
      <c r="D20" s="62">
        <f t="shared" si="0"/>
        <v>22.4</v>
      </c>
      <c r="E20" s="25">
        <f>SUM(B20:D20)</f>
        <v>80</v>
      </c>
    </row>
    <row r="21" spans="1:6" ht="31.5" x14ac:dyDescent="0.2">
      <c r="A21" s="22" t="s">
        <v>9</v>
      </c>
      <c r="B21" s="62">
        <f t="shared" ref="B21:D23" si="1">B$9*$E6/$E$9</f>
        <v>111</v>
      </c>
      <c r="C21" s="62">
        <f t="shared" si="1"/>
        <v>155.4</v>
      </c>
      <c r="D21" s="62">
        <f t="shared" si="1"/>
        <v>103.6</v>
      </c>
      <c r="E21" s="25">
        <f>SUM(B21:D21)</f>
        <v>370</v>
      </c>
    </row>
    <row r="22" spans="1:6" ht="15.75" x14ac:dyDescent="0.2">
      <c r="A22" s="22" t="s">
        <v>10</v>
      </c>
      <c r="B22" s="62">
        <f t="shared" si="1"/>
        <v>126</v>
      </c>
      <c r="C22" s="62">
        <f t="shared" si="1"/>
        <v>176.4</v>
      </c>
      <c r="D22" s="62">
        <f t="shared" si="1"/>
        <v>117.6</v>
      </c>
      <c r="E22" s="25">
        <f>SUM(B22:D22)</f>
        <v>420</v>
      </c>
    </row>
    <row r="23" spans="1:6" ht="15.75" x14ac:dyDescent="0.2">
      <c r="A23" s="22" t="s">
        <v>11</v>
      </c>
      <c r="B23" s="62">
        <f t="shared" si="1"/>
        <v>39</v>
      </c>
      <c r="C23" s="62">
        <f t="shared" si="1"/>
        <v>54.6</v>
      </c>
      <c r="D23" s="62">
        <f t="shared" si="1"/>
        <v>36.4</v>
      </c>
      <c r="E23" s="25">
        <f>SUM(B23:D23)</f>
        <v>130</v>
      </c>
    </row>
    <row r="24" spans="1:6" ht="16.5" thickBot="1" x14ac:dyDescent="0.25">
      <c r="A24" s="23" t="s">
        <v>0</v>
      </c>
      <c r="B24" s="27">
        <f>SUM(B20:B23)</f>
        <v>300</v>
      </c>
      <c r="C24" s="27">
        <f>SUM(C20:C23)</f>
        <v>420</v>
      </c>
      <c r="D24" s="27">
        <f>SUM(D20:D23)</f>
        <v>280</v>
      </c>
      <c r="E24" s="26">
        <f>SUM(E20:E23)</f>
        <v>1000</v>
      </c>
    </row>
    <row r="26" spans="1:6" x14ac:dyDescent="0.2">
      <c r="B26" s="4">
        <f>(B5-B20)^2/B20</f>
        <v>8.1666666666666661</v>
      </c>
      <c r="C26" s="4">
        <f t="shared" ref="C26:D26" si="2">(C5-C20)^2/C20</f>
        <v>5.5047619047619056</v>
      </c>
      <c r="D26" s="4">
        <f t="shared" si="2"/>
        <v>34.007142857142867</v>
      </c>
    </row>
    <row r="27" spans="1:6" x14ac:dyDescent="0.2">
      <c r="B27" s="4">
        <f t="shared" ref="B27:D27" si="3">(B6-B21)^2/B21</f>
        <v>7.5765765765765769</v>
      </c>
      <c r="C27" s="4">
        <f t="shared" si="3"/>
        <v>4.1516087516087534</v>
      </c>
      <c r="D27" s="4">
        <f t="shared" si="3"/>
        <v>0.12509652509652469</v>
      </c>
    </row>
    <row r="28" spans="1:6" x14ac:dyDescent="0.2">
      <c r="B28" s="4">
        <f t="shared" ref="B28:D28" si="4">(B7-B22)^2/B22</f>
        <v>5.3650793650793647</v>
      </c>
      <c r="C28" s="4">
        <f t="shared" si="4"/>
        <v>10.776417233560087</v>
      </c>
      <c r="D28" s="4">
        <f t="shared" si="4"/>
        <v>2.6340136054421754</v>
      </c>
    </row>
    <row r="29" spans="1:6" x14ac:dyDescent="0.2">
      <c r="E29" s="4">
        <f>SUM(B26:D28)</f>
        <v>78.307363485934914</v>
      </c>
      <c r="F29" s="4" t="s">
        <v>65</v>
      </c>
    </row>
    <row r="30" spans="1:6" x14ac:dyDescent="0.2">
      <c r="E30" s="4">
        <f>E29/1000</f>
        <v>7.8307363485934908E-2</v>
      </c>
      <c r="F30" s="4" t="s">
        <v>66</v>
      </c>
    </row>
    <row r="31" spans="1:6" x14ac:dyDescent="0.2">
      <c r="E31" s="4">
        <f>SQRT(E30/2)</f>
        <v>0.19787289289583718</v>
      </c>
      <c r="F31" s="4" t="s">
        <v>67</v>
      </c>
    </row>
  </sheetData>
  <mergeCells count="12">
    <mergeCell ref="A18:A19"/>
    <mergeCell ref="B18:D18"/>
    <mergeCell ref="E18:E19"/>
    <mergeCell ref="A12:H12"/>
    <mergeCell ref="A14:H14"/>
    <mergeCell ref="A11:H11"/>
    <mergeCell ref="A13:H13"/>
    <mergeCell ref="J14:N14"/>
    <mergeCell ref="A2:H2"/>
    <mergeCell ref="A3:A4"/>
    <mergeCell ref="B3:D3"/>
    <mergeCell ref="E3:E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40" zoomScaleNormal="140" workbookViewId="0">
      <selection activeCell="A12" sqref="A12:H12"/>
    </sheetView>
  </sheetViews>
  <sheetFormatPr defaultRowHeight="12.75" x14ac:dyDescent="0.2"/>
  <cols>
    <col min="1" max="1" width="9" customWidth="1"/>
    <col min="4" max="4" width="13.140625" customWidth="1"/>
    <col min="6" max="6" width="11.85546875" customWidth="1"/>
  </cols>
  <sheetData>
    <row r="1" spans="1:10" ht="16.5" thickBot="1" x14ac:dyDescent="0.25">
      <c r="A1" s="52" t="s">
        <v>15</v>
      </c>
      <c r="B1" s="53"/>
      <c r="C1" s="2"/>
      <c r="D1" s="2"/>
      <c r="E1" s="2"/>
      <c r="F1" s="2"/>
      <c r="G1" s="2"/>
      <c r="H1" s="2"/>
    </row>
    <row r="2" spans="1:10" ht="48.6" customHeight="1" x14ac:dyDescent="0.2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5.75" x14ac:dyDescent="0.2">
      <c r="A3" s="65" t="s">
        <v>17</v>
      </c>
      <c r="B3" s="65" t="s">
        <v>18</v>
      </c>
      <c r="C3" s="64" t="s">
        <v>68</v>
      </c>
      <c r="D3" s="4" t="s">
        <v>69</v>
      </c>
      <c r="E3" s="4" t="s">
        <v>70</v>
      </c>
      <c r="F3" s="4"/>
      <c r="G3" s="4"/>
      <c r="H3" s="4"/>
    </row>
    <row r="4" spans="1:10" ht="15.75" x14ac:dyDescent="0.2">
      <c r="A4" s="66">
        <v>2</v>
      </c>
      <c r="B4" s="66">
        <v>18</v>
      </c>
      <c r="C4">
        <f>A4-AVERAGE(A$4:A$9)</f>
        <v>-4</v>
      </c>
      <c r="D4">
        <f>B4-AVERAGE(B$4:B$9)</f>
        <v>8</v>
      </c>
      <c r="E4" s="4">
        <f>C4*D4</f>
        <v>-32</v>
      </c>
      <c r="F4" s="4">
        <f>RSQ(B4:B9,A4:A9)</f>
        <v>0.84698113207547177</v>
      </c>
      <c r="G4" s="4"/>
      <c r="H4" s="4"/>
    </row>
    <row r="5" spans="1:10" ht="15.75" x14ac:dyDescent="0.2">
      <c r="A5" s="66">
        <v>4</v>
      </c>
      <c r="B5" s="66">
        <v>12</v>
      </c>
      <c r="C5">
        <f t="shared" ref="C5:D9" si="0">A5-AVERAGE(A$4:A$9)</f>
        <v>-2</v>
      </c>
      <c r="D5">
        <f t="shared" si="0"/>
        <v>2</v>
      </c>
      <c r="E5" s="4">
        <f t="shared" ref="E5:E9" si="1">C5*D5</f>
        <v>-4</v>
      </c>
      <c r="F5" s="4">
        <f>SQRT(F4)</f>
        <v>0.92031577845621648</v>
      </c>
      <c r="G5" s="4"/>
      <c r="H5" s="4"/>
    </row>
    <row r="6" spans="1:10" ht="15.75" x14ac:dyDescent="0.2">
      <c r="A6" s="66">
        <v>5</v>
      </c>
      <c r="B6" s="66">
        <v>10</v>
      </c>
      <c r="C6">
        <f t="shared" si="0"/>
        <v>-1</v>
      </c>
      <c r="D6">
        <f t="shared" si="0"/>
        <v>0</v>
      </c>
      <c r="E6" s="4">
        <f t="shared" si="1"/>
        <v>0</v>
      </c>
      <c r="F6" s="4">
        <f>CORREL(A4:A9,B4:B9)</f>
        <v>-0.92031577845621626</v>
      </c>
      <c r="G6" s="4"/>
      <c r="H6" s="4"/>
    </row>
    <row r="7" spans="1:10" ht="15.75" x14ac:dyDescent="0.2">
      <c r="A7" s="66">
        <v>6</v>
      </c>
      <c r="B7" s="66">
        <v>8</v>
      </c>
      <c r="C7">
        <f t="shared" si="0"/>
        <v>0</v>
      </c>
      <c r="D7">
        <f t="shared" si="0"/>
        <v>-2</v>
      </c>
      <c r="E7" s="4">
        <f t="shared" si="1"/>
        <v>0</v>
      </c>
      <c r="F7" s="4">
        <f>COVAR(A4:A9,B4:B9)</f>
        <v>-11.166666666666666</v>
      </c>
      <c r="G7" s="4"/>
      <c r="H7" s="4"/>
    </row>
    <row r="8" spans="1:10" ht="15.75" x14ac:dyDescent="0.2">
      <c r="A8" s="66">
        <v>8</v>
      </c>
      <c r="B8" s="66">
        <v>7</v>
      </c>
      <c r="C8">
        <f t="shared" si="0"/>
        <v>2</v>
      </c>
      <c r="D8">
        <f t="shared" si="0"/>
        <v>-3</v>
      </c>
      <c r="E8" s="4">
        <f t="shared" si="1"/>
        <v>-6</v>
      </c>
      <c r="F8" s="4"/>
      <c r="G8" s="4"/>
      <c r="H8" s="4"/>
    </row>
    <row r="9" spans="1:10" ht="15.75" x14ac:dyDescent="0.2">
      <c r="A9" s="66">
        <v>11</v>
      </c>
      <c r="B9" s="66">
        <v>5</v>
      </c>
      <c r="C9">
        <f t="shared" si="0"/>
        <v>5</v>
      </c>
      <c r="D9">
        <f t="shared" si="0"/>
        <v>-5</v>
      </c>
      <c r="E9" s="4">
        <f t="shared" si="1"/>
        <v>-25</v>
      </c>
      <c r="F9" s="4">
        <f>AVERAGE(E4:E9)</f>
        <v>-11.166666666666666</v>
      </c>
      <c r="G9" s="4"/>
      <c r="H9" s="4"/>
    </row>
    <row r="11" spans="1:10" ht="15.75" x14ac:dyDescent="0.2">
      <c r="A11" s="44" t="s">
        <v>19</v>
      </c>
      <c r="B11" s="44"/>
      <c r="C11" s="44"/>
      <c r="D11" s="44"/>
      <c r="E11" s="44"/>
      <c r="F11" s="44"/>
      <c r="G11" s="44"/>
      <c r="H11" s="44"/>
    </row>
    <row r="12" spans="1:10" ht="15.75" x14ac:dyDescent="0.2">
      <c r="A12" s="44" t="s">
        <v>20</v>
      </c>
      <c r="B12" s="44"/>
      <c r="C12" s="44"/>
      <c r="D12" s="44"/>
      <c r="E12" s="44"/>
      <c r="F12" s="44"/>
      <c r="G12" s="44"/>
      <c r="H12" s="44"/>
    </row>
  </sheetData>
  <mergeCells count="4">
    <mergeCell ref="A1:B1"/>
    <mergeCell ref="A11:H11"/>
    <mergeCell ref="A12:H12"/>
    <mergeCell ref="A2:J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30" zoomScaleNormal="130" workbookViewId="0">
      <selection activeCell="A9" sqref="A9:H9"/>
    </sheetView>
  </sheetViews>
  <sheetFormatPr defaultRowHeight="12.75" x14ac:dyDescent="0.2"/>
  <cols>
    <col min="1" max="1" width="14.140625" customWidth="1"/>
    <col min="5" max="5" width="8.7109375" style="19" customWidth="1"/>
  </cols>
  <sheetData>
    <row r="1" spans="1:8" ht="16.5" thickBot="1" x14ac:dyDescent="0.25">
      <c r="A1" s="1" t="s">
        <v>21</v>
      </c>
      <c r="B1" s="3"/>
      <c r="C1" s="3"/>
      <c r="D1" s="3"/>
      <c r="E1" s="21"/>
      <c r="F1" s="3"/>
      <c r="G1" s="3"/>
      <c r="H1" s="3"/>
    </row>
    <row r="2" spans="1:8" ht="30.6" customHeight="1" thickBot="1" x14ac:dyDescent="0.25">
      <c r="A2" s="46" t="s">
        <v>22</v>
      </c>
      <c r="B2" s="46"/>
      <c r="C2" s="46"/>
      <c r="D2" s="46"/>
      <c r="E2" s="46"/>
      <c r="F2" s="46"/>
      <c r="G2" s="46"/>
      <c r="H2" s="46"/>
    </row>
    <row r="3" spans="1:8" ht="15.75" x14ac:dyDescent="0.25">
      <c r="A3" s="13"/>
      <c r="B3" s="54" t="s">
        <v>4</v>
      </c>
      <c r="C3" s="56" t="s">
        <v>23</v>
      </c>
      <c r="D3" s="57"/>
      <c r="E3" s="17"/>
    </row>
    <row r="4" spans="1:8" ht="31.5" x14ac:dyDescent="0.2">
      <c r="A4" s="4"/>
      <c r="B4" s="55"/>
      <c r="C4" s="8" t="s">
        <v>24</v>
      </c>
      <c r="D4" s="9" t="s">
        <v>25</v>
      </c>
      <c r="E4" s="17"/>
    </row>
    <row r="5" spans="1:8" ht="15.75" x14ac:dyDescent="0.2">
      <c r="A5" s="4"/>
      <c r="B5" s="7" t="s">
        <v>26</v>
      </c>
      <c r="C5" s="67">
        <v>50</v>
      </c>
      <c r="D5" s="12">
        <v>50</v>
      </c>
      <c r="E5" s="17">
        <f>SUM(C5:D5)</f>
        <v>100</v>
      </c>
    </row>
    <row r="6" spans="1:8" ht="16.5" thickBot="1" x14ac:dyDescent="0.25">
      <c r="A6" s="4"/>
      <c r="B6" s="14" t="s">
        <v>27</v>
      </c>
      <c r="C6" s="12">
        <v>90</v>
      </c>
      <c r="D6" s="12">
        <v>10</v>
      </c>
      <c r="E6" s="17">
        <f t="shared" ref="E6:E7" si="0">SUM(C6:D6)</f>
        <v>100</v>
      </c>
    </row>
    <row r="7" spans="1:8" ht="15.75" x14ac:dyDescent="0.2">
      <c r="A7" s="4"/>
      <c r="B7" s="65"/>
      <c r="C7" s="66">
        <f>SUM(C5:C6)</f>
        <v>140</v>
      </c>
      <c r="D7" s="66">
        <f>SUM(D5:D6)</f>
        <v>60</v>
      </c>
      <c r="E7" s="17">
        <f t="shared" si="0"/>
        <v>200</v>
      </c>
    </row>
    <row r="8" spans="1:8" ht="15.75" x14ac:dyDescent="0.2">
      <c r="A8" s="46" t="s">
        <v>28</v>
      </c>
      <c r="B8" s="46"/>
      <c r="C8" s="46"/>
      <c r="D8" s="46"/>
      <c r="E8" s="46"/>
      <c r="F8" s="46"/>
      <c r="G8" s="46"/>
      <c r="H8" s="46"/>
    </row>
    <row r="9" spans="1:8" ht="43.5" customHeight="1" x14ac:dyDescent="0.2">
      <c r="A9" s="44" t="s">
        <v>29</v>
      </c>
      <c r="B9" s="44"/>
      <c r="C9" s="44"/>
      <c r="D9" s="44"/>
      <c r="E9" s="44"/>
      <c r="F9" s="44"/>
      <c r="G9" s="44"/>
      <c r="H9" s="44"/>
    </row>
    <row r="10" spans="1:8" ht="43.5" customHeight="1" x14ac:dyDescent="0.2">
      <c r="A10" s="44" t="s">
        <v>30</v>
      </c>
      <c r="B10" s="44"/>
      <c r="C10" s="44"/>
      <c r="D10" s="44"/>
      <c r="E10" s="44"/>
      <c r="F10" s="44"/>
      <c r="G10" s="44"/>
      <c r="H10" s="44"/>
    </row>
  </sheetData>
  <mergeCells count="6">
    <mergeCell ref="A10:H10"/>
    <mergeCell ref="A2:H2"/>
    <mergeCell ref="B3:B4"/>
    <mergeCell ref="C3:D3"/>
    <mergeCell ref="A8:H8"/>
    <mergeCell ref="A9:H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9" zoomScale="160" zoomScaleNormal="160" workbookViewId="0">
      <selection activeCell="E23" sqref="E23"/>
    </sheetView>
  </sheetViews>
  <sheetFormatPr defaultRowHeight="12.75" x14ac:dyDescent="0.2"/>
  <sheetData>
    <row r="1" spans="1:11" ht="15.75" x14ac:dyDescent="0.2">
      <c r="A1" s="58" t="s">
        <v>31</v>
      </c>
      <c r="B1" s="59"/>
      <c r="C1" s="4"/>
      <c r="D1" s="4"/>
      <c r="E1" s="4"/>
      <c r="F1" s="4"/>
      <c r="G1" s="4"/>
      <c r="H1" s="4"/>
    </row>
    <row r="2" spans="1:11" ht="54" customHeight="1" x14ac:dyDescent="0.2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.75" x14ac:dyDescent="0.2">
      <c r="A3" s="46" t="s">
        <v>32</v>
      </c>
      <c r="B3" s="46"/>
      <c r="C3" s="46"/>
      <c r="D3" s="46"/>
      <c r="E3" s="46"/>
      <c r="F3" s="46"/>
      <c r="G3" s="46"/>
      <c r="H3" s="46"/>
    </row>
    <row r="4" spans="1:11" ht="15.75" x14ac:dyDescent="0.2">
      <c r="A4" s="46" t="s">
        <v>33</v>
      </c>
      <c r="B4" s="46"/>
      <c r="C4" s="46"/>
      <c r="D4" s="46"/>
      <c r="E4" s="46"/>
      <c r="F4" s="46"/>
      <c r="G4" s="46"/>
      <c r="H4" s="46"/>
    </row>
    <row r="5" spans="1:11" ht="15.75" x14ac:dyDescent="0.2">
      <c r="A5" s="46" t="s">
        <v>34</v>
      </c>
      <c r="B5" s="46"/>
      <c r="C5" s="46"/>
      <c r="D5" s="46"/>
      <c r="E5" s="46"/>
      <c r="F5" s="46"/>
      <c r="G5" s="46"/>
      <c r="H5" s="46"/>
    </row>
    <row r="6" spans="1:11" ht="15.75" x14ac:dyDescent="0.2">
      <c r="A6" s="46" t="s">
        <v>35</v>
      </c>
      <c r="B6" s="46"/>
      <c r="C6" s="46"/>
      <c r="D6" s="46"/>
      <c r="E6" s="46"/>
      <c r="F6" s="46"/>
      <c r="G6" s="46"/>
      <c r="H6" s="46"/>
    </row>
    <row r="7" spans="1:11" ht="15.75" x14ac:dyDescent="0.2">
      <c r="A7" s="46" t="s">
        <v>36</v>
      </c>
      <c r="B7" s="46"/>
      <c r="C7" s="46"/>
      <c r="D7" s="46"/>
      <c r="E7" s="46"/>
      <c r="F7" s="46"/>
      <c r="G7" s="46"/>
      <c r="H7" s="46"/>
    </row>
    <row r="8" spans="1:11" ht="47.25" customHeight="1" x14ac:dyDescent="0.2">
      <c r="A8" s="44" t="s">
        <v>60</v>
      </c>
      <c r="B8" s="44"/>
      <c r="C8" s="44"/>
      <c r="D8" s="44"/>
      <c r="E8" s="44"/>
      <c r="F8" s="44"/>
      <c r="G8" s="44"/>
      <c r="H8" s="44"/>
    </row>
    <row r="11" spans="1:11" x14ac:dyDescent="0.2">
      <c r="B11" s="68" t="s">
        <v>71</v>
      </c>
      <c r="C11" s="68" t="s">
        <v>72</v>
      </c>
      <c r="D11" s="68" t="s">
        <v>73</v>
      </c>
      <c r="E11" s="68" t="s">
        <v>74</v>
      </c>
      <c r="F11" s="68" t="s">
        <v>76</v>
      </c>
    </row>
    <row r="12" spans="1:11" x14ac:dyDescent="0.2">
      <c r="B12" s="69">
        <v>8</v>
      </c>
      <c r="C12" s="69">
        <v>2</v>
      </c>
      <c r="D12" s="69">
        <v>0</v>
      </c>
      <c r="E12" s="69">
        <v>9</v>
      </c>
      <c r="F12" s="19"/>
    </row>
    <row r="13" spans="1:11" x14ac:dyDescent="0.2">
      <c r="B13" s="69">
        <v>10</v>
      </c>
      <c r="C13" s="69">
        <v>6</v>
      </c>
      <c r="D13" s="69">
        <v>0</v>
      </c>
      <c r="E13" s="69">
        <v>19</v>
      </c>
      <c r="F13" s="19"/>
    </row>
    <row r="14" spans="1:11" x14ac:dyDescent="0.2">
      <c r="B14" s="69">
        <v>6</v>
      </c>
      <c r="C14" s="69">
        <v>3</v>
      </c>
      <c r="D14" s="69">
        <v>12</v>
      </c>
      <c r="E14" s="69">
        <v>20</v>
      </c>
      <c r="F14" s="19"/>
    </row>
    <row r="15" spans="1:11" x14ac:dyDescent="0.2">
      <c r="B15" s="69">
        <v>8</v>
      </c>
      <c r="C15" s="69">
        <v>1</v>
      </c>
      <c r="D15" s="69"/>
      <c r="E15" s="69">
        <v>16</v>
      </c>
      <c r="F15" s="19"/>
    </row>
    <row r="16" spans="1:11" x14ac:dyDescent="0.2">
      <c r="A16" s="64" t="s">
        <v>75</v>
      </c>
      <c r="B16" s="70">
        <f>AVERAGE(B12:B15)</f>
        <v>8</v>
      </c>
      <c r="C16" s="70">
        <f t="shared" ref="C16:E16" si="0">AVERAGE(C12:C15)</f>
        <v>3</v>
      </c>
      <c r="D16" s="70">
        <f t="shared" si="0"/>
        <v>4</v>
      </c>
      <c r="E16" s="70">
        <f t="shared" si="0"/>
        <v>16</v>
      </c>
      <c r="F16" s="70">
        <f>AVERAGE(B12:E15)</f>
        <v>8</v>
      </c>
    </row>
    <row r="17" spans="1:6" x14ac:dyDescent="0.2">
      <c r="A17" s="64" t="s">
        <v>77</v>
      </c>
      <c r="B17" s="70">
        <f>_xlfn.VAR.P(B12:B15)</f>
        <v>2</v>
      </c>
      <c r="C17" s="70">
        <f t="shared" ref="C17:E17" si="1">_xlfn.VAR.P(C12:C15)</f>
        <v>3.5</v>
      </c>
      <c r="D17" s="70">
        <f t="shared" si="1"/>
        <v>32</v>
      </c>
      <c r="E17" s="70">
        <f t="shared" si="1"/>
        <v>18.5</v>
      </c>
      <c r="F17" s="72">
        <f>_xlfn.VAR.P(B12:E15)</f>
        <v>39.733333333333334</v>
      </c>
    </row>
    <row r="18" spans="1:6" x14ac:dyDescent="0.2">
      <c r="A18" s="64" t="s">
        <v>78</v>
      </c>
      <c r="B18" s="71">
        <v>4</v>
      </c>
      <c r="C18" s="71">
        <v>4</v>
      </c>
      <c r="D18">
        <v>3</v>
      </c>
      <c r="E18" s="71">
        <v>4</v>
      </c>
      <c r="F18">
        <f>SUM(B18:E18)</f>
        <v>15</v>
      </c>
    </row>
    <row r="20" spans="1:6" x14ac:dyDescent="0.2">
      <c r="B20" s="64" t="s">
        <v>79</v>
      </c>
      <c r="D20">
        <f>((B16-F16)^2*B18+(C16-F16)^2*C18+(D16-F16)^2*D18+(E16-F16)^2*E18)/F18</f>
        <v>26.933333333333334</v>
      </c>
    </row>
    <row r="21" spans="1:6" x14ac:dyDescent="0.2">
      <c r="B21" s="64" t="s">
        <v>80</v>
      </c>
      <c r="D21">
        <f>SUMPRODUCT(B17:E17,B18:E18)/F18</f>
        <v>12.8</v>
      </c>
      <c r="E21" s="72">
        <f>SUM(D20:D21)</f>
        <v>39.733333333333334</v>
      </c>
    </row>
    <row r="22" spans="1:6" x14ac:dyDescent="0.2">
      <c r="D22">
        <f>(B17*B18+C17*C18+D17*D18+E17*E18)/F18</f>
        <v>12.8</v>
      </c>
    </row>
    <row r="23" spans="1:6" x14ac:dyDescent="0.2">
      <c r="D23" s="64" t="s">
        <v>81</v>
      </c>
      <c r="E23">
        <f>D20/E21</f>
        <v>0.67785234899328861</v>
      </c>
    </row>
  </sheetData>
  <mergeCells count="8">
    <mergeCell ref="A1:B1"/>
    <mergeCell ref="A6:H6"/>
    <mergeCell ref="A7:H7"/>
    <mergeCell ref="A8:H8"/>
    <mergeCell ref="A2:K2"/>
    <mergeCell ref="A3:H3"/>
    <mergeCell ref="A4:H4"/>
    <mergeCell ref="A5:H5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workbookViewId="0">
      <selection activeCell="C9" sqref="C9"/>
    </sheetView>
  </sheetViews>
  <sheetFormatPr defaultRowHeight="12.75" x14ac:dyDescent="0.2"/>
  <cols>
    <col min="4" max="4" width="5.5703125" customWidth="1"/>
    <col min="8" max="9" width="7.140625" customWidth="1"/>
    <col min="11" max="60" width="2.85546875" customWidth="1"/>
  </cols>
  <sheetData>
    <row r="1" spans="1:60" ht="15.75" x14ac:dyDescent="0.2">
      <c r="A1" s="58" t="s">
        <v>37</v>
      </c>
      <c r="B1" s="59"/>
      <c r="C1" s="4"/>
      <c r="D1" s="4"/>
      <c r="E1" s="4"/>
      <c r="F1" s="4"/>
      <c r="G1" s="4"/>
      <c r="H1" s="4"/>
    </row>
    <row r="2" spans="1:60" ht="16.5" thickBot="1" x14ac:dyDescent="0.25">
      <c r="A2" s="46" t="s">
        <v>38</v>
      </c>
      <c r="B2" s="46"/>
      <c r="C2" s="46"/>
      <c r="D2" s="46"/>
      <c r="E2" s="46"/>
      <c r="F2" s="46"/>
      <c r="G2" s="46"/>
      <c r="H2" s="46"/>
    </row>
    <row r="3" spans="1:60" ht="31.5" x14ac:dyDescent="0.2">
      <c r="A3" s="4"/>
      <c r="B3" s="5" t="s">
        <v>4</v>
      </c>
      <c r="C3" s="6" t="s">
        <v>39</v>
      </c>
      <c r="D3" s="4"/>
      <c r="E3" s="4"/>
      <c r="F3" s="64" t="s">
        <v>82</v>
      </c>
      <c r="G3" s="64" t="s">
        <v>83</v>
      </c>
    </row>
    <row r="4" spans="1:60" ht="16.5" x14ac:dyDescent="0.2">
      <c r="A4" s="4"/>
      <c r="B4" s="7" t="s">
        <v>40</v>
      </c>
      <c r="C4" s="15">
        <v>7</v>
      </c>
      <c r="D4" s="4">
        <v>18</v>
      </c>
      <c r="E4" s="4">
        <v>25</v>
      </c>
      <c r="F4">
        <f>E4-D4</f>
        <v>7</v>
      </c>
      <c r="G4">
        <f>C4/F4</f>
        <v>1</v>
      </c>
    </row>
    <row r="5" spans="1:60" ht="16.5" x14ac:dyDescent="0.2">
      <c r="A5" s="4"/>
      <c r="B5" s="7" t="s">
        <v>41</v>
      </c>
      <c r="C5" s="15">
        <v>5</v>
      </c>
      <c r="D5" s="4">
        <v>25</v>
      </c>
      <c r="E5" s="4">
        <v>30</v>
      </c>
      <c r="F5">
        <f t="shared" ref="F5:F8" si="0">E5-D5</f>
        <v>5</v>
      </c>
      <c r="G5">
        <f t="shared" ref="G5:G8" si="1">C5/F5</f>
        <v>1</v>
      </c>
    </row>
    <row r="6" spans="1:60" ht="16.5" x14ac:dyDescent="0.2">
      <c r="A6" s="4"/>
      <c r="B6" s="7" t="s">
        <v>42</v>
      </c>
      <c r="C6" s="15">
        <v>20</v>
      </c>
      <c r="D6" s="4">
        <v>30</v>
      </c>
      <c r="E6" s="4">
        <f>D7</f>
        <v>40</v>
      </c>
      <c r="F6">
        <f t="shared" si="0"/>
        <v>10</v>
      </c>
      <c r="G6">
        <f t="shared" si="1"/>
        <v>2</v>
      </c>
    </row>
    <row r="7" spans="1:60" ht="16.5" x14ac:dyDescent="0.2">
      <c r="A7" s="4"/>
      <c r="B7" s="7" t="s">
        <v>43</v>
      </c>
      <c r="C7" s="15">
        <v>12</v>
      </c>
      <c r="D7" s="4">
        <v>40</v>
      </c>
      <c r="E7" s="4">
        <f t="shared" ref="E7" si="2">D8</f>
        <v>50</v>
      </c>
      <c r="F7">
        <f t="shared" si="0"/>
        <v>10</v>
      </c>
      <c r="G7">
        <f t="shared" si="1"/>
        <v>1.2</v>
      </c>
    </row>
    <row r="8" spans="1:60" ht="16.5" x14ac:dyDescent="0.2">
      <c r="A8" s="4"/>
      <c r="B8" s="7" t="s">
        <v>44</v>
      </c>
      <c r="C8" s="15">
        <v>6</v>
      </c>
      <c r="D8" s="4">
        <v>50</v>
      </c>
      <c r="E8" s="4">
        <v>65</v>
      </c>
      <c r="F8">
        <f t="shared" si="0"/>
        <v>15</v>
      </c>
      <c r="G8">
        <f t="shared" si="1"/>
        <v>0.4</v>
      </c>
    </row>
    <row r="9" spans="1:60" ht="17.25" thickBot="1" x14ac:dyDescent="0.25">
      <c r="A9" s="4"/>
      <c r="B9" s="14" t="s">
        <v>0</v>
      </c>
      <c r="C9" s="16">
        <v>50</v>
      </c>
      <c r="D9" s="4"/>
      <c r="E9" s="4"/>
      <c r="K9">
        <v>18</v>
      </c>
      <c r="L9">
        <v>19</v>
      </c>
      <c r="M9">
        <v>20</v>
      </c>
      <c r="N9">
        <v>21</v>
      </c>
      <c r="O9">
        <v>22</v>
      </c>
      <c r="P9">
        <v>23</v>
      </c>
      <c r="Q9">
        <v>24</v>
      </c>
      <c r="R9">
        <v>25</v>
      </c>
      <c r="S9">
        <v>26</v>
      </c>
      <c r="T9">
        <v>27</v>
      </c>
      <c r="U9">
        <v>28</v>
      </c>
      <c r="V9">
        <v>29</v>
      </c>
      <c r="W9">
        <v>30</v>
      </c>
      <c r="X9">
        <v>31</v>
      </c>
      <c r="Y9">
        <v>32</v>
      </c>
      <c r="Z9">
        <v>33</v>
      </c>
      <c r="AA9">
        <v>34</v>
      </c>
      <c r="AB9">
        <v>35</v>
      </c>
      <c r="AC9">
        <v>36</v>
      </c>
      <c r="AD9">
        <v>37</v>
      </c>
      <c r="AE9">
        <v>38</v>
      </c>
      <c r="AF9">
        <v>39</v>
      </c>
      <c r="AG9">
        <v>40</v>
      </c>
      <c r="AH9">
        <v>41</v>
      </c>
      <c r="AI9">
        <v>42</v>
      </c>
      <c r="AJ9">
        <v>43</v>
      </c>
      <c r="AK9">
        <v>44</v>
      </c>
      <c r="AL9">
        <v>45</v>
      </c>
      <c r="AM9">
        <v>46</v>
      </c>
      <c r="AN9">
        <v>47</v>
      </c>
      <c r="AO9">
        <v>48</v>
      </c>
      <c r="AP9">
        <v>49</v>
      </c>
      <c r="AQ9">
        <v>50</v>
      </c>
      <c r="AR9">
        <v>51</v>
      </c>
      <c r="AS9">
        <v>52</v>
      </c>
      <c r="AT9">
        <v>53</v>
      </c>
      <c r="AU9">
        <v>54</v>
      </c>
      <c r="AV9">
        <v>55</v>
      </c>
      <c r="AW9">
        <v>56</v>
      </c>
      <c r="AX9">
        <v>57</v>
      </c>
      <c r="AY9">
        <v>58</v>
      </c>
      <c r="AZ9">
        <v>59</v>
      </c>
      <c r="BA9">
        <v>60</v>
      </c>
      <c r="BB9">
        <v>61</v>
      </c>
      <c r="BC9">
        <v>62</v>
      </c>
      <c r="BD9">
        <v>63</v>
      </c>
      <c r="BE9">
        <v>64</v>
      </c>
      <c r="BF9">
        <v>65</v>
      </c>
      <c r="BG9">
        <v>66</v>
      </c>
      <c r="BH9">
        <v>58</v>
      </c>
    </row>
    <row r="11" spans="1:60" ht="15.6" customHeight="1" x14ac:dyDescent="0.2">
      <c r="A11" s="44" t="s">
        <v>45</v>
      </c>
      <c r="B11" s="44"/>
      <c r="C11" s="44"/>
      <c r="D11" s="44"/>
      <c r="E11" s="44"/>
      <c r="F11" s="44"/>
      <c r="G11" s="11"/>
      <c r="H11" s="4"/>
    </row>
    <row r="12" spans="1:60" ht="15.75" x14ac:dyDescent="0.2">
      <c r="A12" s="44" t="s">
        <v>46</v>
      </c>
      <c r="B12" s="44"/>
      <c r="C12" s="44"/>
      <c r="D12" s="44"/>
      <c r="E12" s="44"/>
      <c r="F12" s="44"/>
      <c r="H12" s="4"/>
    </row>
  </sheetData>
  <mergeCells count="4">
    <mergeCell ref="A2:H2"/>
    <mergeCell ref="A1:B1"/>
    <mergeCell ref="A11:F11"/>
    <mergeCell ref="A12:F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8" sqref="H8"/>
    </sheetView>
  </sheetViews>
  <sheetFormatPr defaultRowHeight="12.75" x14ac:dyDescent="0.2"/>
  <sheetData>
    <row r="1" spans="1:11" ht="15.75" x14ac:dyDescent="0.2">
      <c r="A1" s="58" t="s">
        <v>47</v>
      </c>
      <c r="B1" s="59"/>
      <c r="C1" s="4"/>
      <c r="D1" s="4"/>
      <c r="E1" s="4"/>
      <c r="F1" s="4"/>
      <c r="G1" s="4"/>
      <c r="H1" s="4"/>
    </row>
    <row r="2" spans="1:11" ht="46.5" customHeight="1" x14ac:dyDescent="0.2">
      <c r="A2" s="46" t="s">
        <v>58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46.5" customHeight="1" x14ac:dyDescent="0.2">
      <c r="A3" s="44" t="s">
        <v>59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">
      <c r="A4">
        <f>1250*C12*I9</f>
        <v>2130.6541828793775</v>
      </c>
    </row>
    <row r="7" spans="1:11" ht="16.5" thickBot="1" x14ac:dyDescent="0.3">
      <c r="B7" s="28" t="s">
        <v>48</v>
      </c>
      <c r="C7" s="28"/>
      <c r="D7" s="29"/>
      <c r="E7" s="28" t="s">
        <v>49</v>
      </c>
      <c r="F7" s="28"/>
    </row>
    <row r="8" spans="1:11" ht="63.75" thickBot="1" x14ac:dyDescent="0.25">
      <c r="B8" s="30" t="s">
        <v>50</v>
      </c>
      <c r="C8" s="31" t="s">
        <v>51</v>
      </c>
      <c r="D8" s="29"/>
      <c r="E8" s="30" t="s">
        <v>52</v>
      </c>
      <c r="F8" s="31" t="s">
        <v>53</v>
      </c>
    </row>
    <row r="9" spans="1:11" ht="15.75" x14ac:dyDescent="0.25">
      <c r="B9" s="32">
        <v>1</v>
      </c>
      <c r="C9" s="33">
        <v>0.6</v>
      </c>
      <c r="D9" s="29"/>
      <c r="E9" s="32">
        <v>2012</v>
      </c>
      <c r="F9" s="33">
        <v>102.8</v>
      </c>
      <c r="I9">
        <f>F13/F9</f>
        <v>1.0457198443579767</v>
      </c>
    </row>
    <row r="10" spans="1:11" ht="15.75" x14ac:dyDescent="0.25">
      <c r="B10" s="34">
        <v>2</v>
      </c>
      <c r="C10" s="35">
        <v>1</v>
      </c>
      <c r="D10" s="29"/>
      <c r="E10" s="34">
        <v>2013</v>
      </c>
      <c r="F10" s="35">
        <v>105.9</v>
      </c>
    </row>
    <row r="11" spans="1:11" ht="15.75" x14ac:dyDescent="0.25">
      <c r="B11" s="34">
        <v>3</v>
      </c>
      <c r="C11" s="35">
        <v>1.33</v>
      </c>
      <c r="D11" s="36"/>
      <c r="E11" s="34">
        <v>2014</v>
      </c>
      <c r="F11" s="35">
        <v>107.2</v>
      </c>
      <c r="K11" s="43"/>
    </row>
    <row r="12" spans="1:11" ht="15.75" x14ac:dyDescent="0.25">
      <c r="B12" s="34">
        <v>4</v>
      </c>
      <c r="C12" s="35">
        <v>1.63</v>
      </c>
      <c r="D12" s="36"/>
      <c r="E12" s="34">
        <v>2015</v>
      </c>
      <c r="F12" s="35">
        <v>107.4</v>
      </c>
    </row>
    <row r="13" spans="1:11" ht="16.5" thickBot="1" x14ac:dyDescent="0.3">
      <c r="B13" s="37">
        <v>5</v>
      </c>
      <c r="C13" s="38">
        <v>1.9</v>
      </c>
      <c r="D13" s="36"/>
      <c r="E13" s="37">
        <v>2016</v>
      </c>
      <c r="F13" s="38">
        <v>107.5</v>
      </c>
    </row>
  </sheetData>
  <mergeCells count="3">
    <mergeCell ref="A3:K3"/>
    <mergeCell ref="A1:B1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6" sqref="E16"/>
    </sheetView>
  </sheetViews>
  <sheetFormatPr defaultRowHeight="15.75" x14ac:dyDescent="0.25"/>
  <cols>
    <col min="1" max="2" width="9.140625" style="36"/>
    <col min="3" max="3" width="18.42578125" style="36" customWidth="1"/>
    <col min="4" max="4" width="9.140625" style="36"/>
    <col min="5" max="5" width="14.7109375" style="36" bestFit="1" customWidth="1"/>
    <col min="6" max="16384" width="9.140625" style="36"/>
  </cols>
  <sheetData>
    <row r="1" spans="1:11" x14ac:dyDescent="0.25">
      <c r="A1" s="58" t="s">
        <v>54</v>
      </c>
      <c r="B1" s="59"/>
      <c r="C1" s="40"/>
      <c r="D1" s="40"/>
      <c r="E1" s="40"/>
      <c r="F1" s="40"/>
      <c r="G1" s="40"/>
      <c r="H1" s="40"/>
    </row>
    <row r="2" spans="1:11" ht="46.5" customHeight="1" x14ac:dyDescent="0.25">
      <c r="A2" s="46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39">
        <v>1995</v>
      </c>
      <c r="B3" s="39">
        <v>9</v>
      </c>
      <c r="C3" s="39"/>
      <c r="D3" s="39"/>
      <c r="E3" s="39"/>
      <c r="F3" s="39"/>
      <c r="G3" s="39"/>
    </row>
    <row r="4" spans="1:11" x14ac:dyDescent="0.25">
      <c r="A4" s="39">
        <v>1996</v>
      </c>
      <c r="B4" s="39">
        <v>7</v>
      </c>
      <c r="C4" s="39"/>
      <c r="D4" s="39"/>
      <c r="E4" s="39"/>
      <c r="F4" s="39"/>
      <c r="G4" s="39"/>
    </row>
    <row r="5" spans="1:11" x14ac:dyDescent="0.25">
      <c r="A5" s="39">
        <v>1997</v>
      </c>
      <c r="B5" s="39">
        <v>2</v>
      </c>
      <c r="C5" s="39"/>
      <c r="D5" s="39"/>
      <c r="E5" s="39"/>
      <c r="F5" s="39"/>
      <c r="G5" s="39"/>
    </row>
    <row r="7" spans="1:11" ht="46.5" customHeight="1" x14ac:dyDescent="0.25">
      <c r="A7" s="44" t="s">
        <v>56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C8" s="36" t="s">
        <v>84</v>
      </c>
      <c r="F8" s="74">
        <v>1995</v>
      </c>
      <c r="G8" s="75">
        <v>1995</v>
      </c>
      <c r="H8" s="76">
        <v>1995</v>
      </c>
      <c r="J8" s="36">
        <f>AVERAGE(F8:H13)</f>
        <v>1995.6111111111111</v>
      </c>
    </row>
    <row r="9" spans="1:11" ht="30" x14ac:dyDescent="0.4">
      <c r="C9" s="73">
        <f>_xlfn.T.INV.2T(0.01,17)</f>
        <v>2.8982305196774178</v>
      </c>
      <c r="F9" s="77">
        <v>1995</v>
      </c>
      <c r="G9" s="78">
        <v>1995</v>
      </c>
      <c r="H9" s="79">
        <v>1995</v>
      </c>
      <c r="J9" s="36">
        <f>_xlfn.STDEV.S(F8:H13)</f>
        <v>0.69780233918722523</v>
      </c>
    </row>
    <row r="10" spans="1:11" x14ac:dyDescent="0.25">
      <c r="F10" s="80">
        <v>1995</v>
      </c>
      <c r="G10" s="81">
        <v>1995</v>
      </c>
      <c r="H10" s="82">
        <v>1995</v>
      </c>
    </row>
    <row r="11" spans="1:11" x14ac:dyDescent="0.25">
      <c r="C11" s="36" t="s">
        <v>85</v>
      </c>
      <c r="F11" s="74">
        <v>1996</v>
      </c>
      <c r="G11" s="75">
        <v>1996</v>
      </c>
      <c r="H11" s="76">
        <v>1996</v>
      </c>
    </row>
    <row r="12" spans="1:11" x14ac:dyDescent="0.25">
      <c r="C12" s="36">
        <f>J9*C9/SQRT(18)</f>
        <v>0.47668237432284083</v>
      </c>
      <c r="F12" s="77">
        <v>1996</v>
      </c>
      <c r="G12" s="78">
        <v>1996</v>
      </c>
      <c r="H12" s="83">
        <v>1997</v>
      </c>
    </row>
    <row r="13" spans="1:11" x14ac:dyDescent="0.25">
      <c r="F13" s="80">
        <v>1996</v>
      </c>
      <c r="G13" s="81">
        <v>1996</v>
      </c>
      <c r="H13" s="84">
        <v>1997</v>
      </c>
    </row>
    <row r="15" spans="1:11" x14ac:dyDescent="0.25">
      <c r="C15" s="36">
        <f>_xlfn.CONFIDENCE.T(0.01,J9,18)</f>
        <v>0.47668237432284083</v>
      </c>
      <c r="F15" s="36" t="s">
        <v>86</v>
      </c>
      <c r="G15" s="36">
        <f>J8-C15</f>
        <v>1995.1344287367883</v>
      </c>
    </row>
    <row r="16" spans="1:11" x14ac:dyDescent="0.25">
      <c r="G16" s="36">
        <f>J8+C15</f>
        <v>1996.0877934854338</v>
      </c>
    </row>
  </sheetData>
  <mergeCells count="3">
    <mergeCell ref="A1:B1"/>
    <mergeCell ref="A2:K2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ES_1</vt:lpstr>
      <vt:lpstr>ES_2</vt:lpstr>
      <vt:lpstr>ES_3</vt:lpstr>
      <vt:lpstr>ES_4</vt:lpstr>
      <vt:lpstr>ES_5</vt:lpstr>
      <vt:lpstr>ES_6</vt:lpstr>
      <vt:lpstr>ES_7</vt:lpstr>
    </vt:vector>
  </TitlesOfParts>
  <Company>Uiversità di Firenze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Dipartimento di Statistica</dc:creator>
  <cp:lastModifiedBy>Ospite</cp:lastModifiedBy>
  <cp:lastPrinted>2014-08-28T10:08:27Z</cp:lastPrinted>
  <dcterms:created xsi:type="dcterms:W3CDTF">2005-02-21T12:29:48Z</dcterms:created>
  <dcterms:modified xsi:type="dcterms:W3CDTF">2017-12-07T14:50:02Z</dcterms:modified>
</cp:coreProperties>
</file>