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94" activeTab="2"/>
  </bookViews>
  <sheets>
    <sheet name="pinch1" sheetId="1" r:id="rId1"/>
    <sheet name="pinch calcolo" sheetId="2" r:id="rId2"/>
    <sheet name="Input" sheetId="3" r:id="rId3"/>
  </sheets>
  <definedNames/>
  <calcPr fullCalcOnLoad="1"/>
</workbook>
</file>

<file path=xl/sharedStrings.xml><?xml version="1.0" encoding="utf-8"?>
<sst xmlns="http://schemas.openxmlformats.org/spreadsheetml/2006/main" count="99" uniqueCount="78">
  <si>
    <t>Corrente</t>
  </si>
  <si>
    <t>m*cp [kW/K]</t>
  </si>
  <si>
    <t>Intervallo T</t>
  </si>
  <si>
    <t>Alta</t>
  </si>
  <si>
    <t>Bassa</t>
  </si>
  <si>
    <t>Correnti</t>
  </si>
  <si>
    <t>Espressione flusso</t>
  </si>
  <si>
    <t>Flusso [kW]</t>
  </si>
  <si>
    <t>T_i4</t>
  </si>
  <si>
    <t>T_i1</t>
  </si>
  <si>
    <t>T_u4</t>
  </si>
  <si>
    <t>T_u1</t>
  </si>
  <si>
    <t>T_u2</t>
  </si>
  <si>
    <t>T_u3</t>
  </si>
  <si>
    <t>T_i3</t>
  </si>
  <si>
    <t>T_i2</t>
  </si>
  <si>
    <t>Corrente Calda</t>
  </si>
  <si>
    <t>ΔT pinch [K]</t>
  </si>
  <si>
    <t>T [K]</t>
  </si>
  <si>
    <t>H [kW]</t>
  </si>
  <si>
    <t>Corrente Fredda</t>
  </si>
  <si>
    <t>Tipo</t>
  </si>
  <si>
    <t>H</t>
  </si>
  <si>
    <t>C</t>
  </si>
  <si>
    <t>Q [kW]</t>
  </si>
  <si>
    <t>T_i [°C]</t>
  </si>
  <si>
    <t>T_u [°C]</t>
  </si>
  <si>
    <t>260-200</t>
  </si>
  <si>
    <t>1, 2</t>
  </si>
  <si>
    <t>220-180</t>
  </si>
  <si>
    <t>180-160</t>
  </si>
  <si>
    <t>T_u5</t>
  </si>
  <si>
    <t>3, 5</t>
  </si>
  <si>
    <t>160-140</t>
  </si>
  <si>
    <t>140-120</t>
  </si>
  <si>
    <t>T_i5</t>
  </si>
  <si>
    <t>3, 4, 5</t>
  </si>
  <si>
    <t>3, 4</t>
  </si>
  <si>
    <t>T pinch=T_i3 [°C]</t>
  </si>
  <si>
    <t>T_h1=T pinch+ΔT pinch [°C]</t>
  </si>
  <si>
    <t>Ti</t>
  </si>
  <si>
    <t>Tu</t>
  </si>
  <si>
    <t>Q</t>
  </si>
  <si>
    <t>[°C]</t>
  </si>
  <si>
    <t>[kW]</t>
  </si>
  <si>
    <t>Determinare la curva composita (calda e fredda)</t>
  </si>
  <si>
    <t>Determinare la cold utility Qcu e la Hot Utility Qhu</t>
  </si>
  <si>
    <t>200-140</t>
  </si>
  <si>
    <t>130-100</t>
  </si>
  <si>
    <t>140-130</t>
  </si>
  <si>
    <t>Thigh</t>
  </si>
  <si>
    <t>Tlow</t>
  </si>
  <si>
    <t>(m_1*cp_1+m_2*cp_2)*(T_H-T_L)</t>
  </si>
  <si>
    <t>m_1*cp_1*(T_H-T_L)</t>
  </si>
  <si>
    <t>m_5*cp_5*(T_H-T_L)</t>
  </si>
  <si>
    <t>(T_H-T_L)(180-160)</t>
  </si>
  <si>
    <t>(m_3*cp_3+m_4*cp_4+m_5*cp_5)*(T_H-T_L)</t>
  </si>
  <si>
    <t>(m_3*cp_3+m_4*cp_4)*(T_H-T_L)</t>
  </si>
  <si>
    <t>m_3*cp_3*(T_H-T_L)</t>
  </si>
  <si>
    <t>Interv</t>
  </si>
  <si>
    <t>c1</t>
  </si>
  <si>
    <t>c2</t>
  </si>
  <si>
    <t>c3</t>
  </si>
  <si>
    <t>c4</t>
  </si>
  <si>
    <t>h1</t>
  </si>
  <si>
    <t>h2</t>
  </si>
  <si>
    <t>h3</t>
  </si>
  <si>
    <t>c5</t>
  </si>
  <si>
    <t>T_c1=T_i3+(m_1*cp_1+m_2*cp_2)*(T_h3-T_h2)/(m_3*cp_3+m_4*cp_4) [°C]</t>
  </si>
  <si>
    <t>T_c2=T_c1+(m_1*cp_1+m_2*cp_2)*(T_i2-T_h3)/(m_3*cp_3+m_4*cp_4+m_5*cp_5) [°C]</t>
  </si>
  <si>
    <t>T_c3=T_c2+(m_1*cp_1)*(T_i1-T_i2)/(m_3*cp_3+m_4*cp_4+m_5*cp_5) [°C]</t>
  </si>
  <si>
    <t>Q_cu=m_1*cp_1*(T_u1-T_u2)+(m_1*cp_1+m_2*cp_2)*(T_h2-_u1) [kW]</t>
  </si>
  <si>
    <t>T_h2=T_h1-m_3*cp_3*(T_i4-T_i3)/(m_1*cp_1+m_2*cp_2) [°C]</t>
  </si>
  <si>
    <t>T_h3=T_h1+(m_3*cp_3+m_4*cp_4)*(T_i5-T_i4)/(m_1*cp_1+m_2*cp_2)  [°C]</t>
  </si>
  <si>
    <t>Q_hu=(m_3*cp_3+m_4*cp_4+m_5*cp_5)*(T_u4-T_c3)+(m_3*cp_3+m_5*cp_5)*(T_u3-T_u4)+(m_5*cp_5)*(T_u5-T_u3) [kW]</t>
  </si>
  <si>
    <t>DTPINCH</t>
  </si>
  <si>
    <t>°C</t>
  </si>
  <si>
    <t xml:space="preserve">Assumendo DTpinch = 10°C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</si>
</sst>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  <numFmt numFmtId="168" formatCode="0.000000"/>
  </numFmts>
  <fonts count="4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2" fontId="0" fillId="0" borderId="10" xfId="0" applyNumberForma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B515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2575"/>
          <c:w val="0.91875"/>
          <c:h val="0.91"/>
        </c:manualLayout>
      </c:layout>
      <c:scatterChart>
        <c:scatterStyle val="lineMarker"/>
        <c:varyColors val="0"/>
        <c:ser>
          <c:idx val="0"/>
          <c:order val="0"/>
          <c:tx>
            <c:strRef>
              <c:f>pinch1!$A$2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solidFill>
                <a:srgbClr val="FF420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pinch1!$G$2:$H$2</c:f>
              <c:numCache/>
            </c:numRef>
          </c:xVal>
          <c:yVal>
            <c:numRef>
              <c:f>pinch1!$C$2:$D$2</c:f>
              <c:numCache/>
            </c:numRef>
          </c:yVal>
          <c:smooth val="0"/>
        </c:ser>
        <c:ser>
          <c:idx val="1"/>
          <c:order val="1"/>
          <c:tx>
            <c:strRef>
              <c:f>pinch1!$A$3</c:f>
              <c:strCache>
                <c:ptCount val="1"/>
                <c:pt idx="0">
                  <c:v>2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pinch1!$G$3:$H$3</c:f>
              <c:numCache/>
            </c:numRef>
          </c:xVal>
          <c:yVal>
            <c:numRef>
              <c:f>pinch1!$C$3:$D$3</c:f>
              <c:numCache/>
            </c:numRef>
          </c:yVal>
          <c:smooth val="0"/>
        </c:ser>
        <c:ser>
          <c:idx val="2"/>
          <c:order val="2"/>
          <c:tx>
            <c:strRef>
              <c:f>pinch1!$A$4</c:f>
              <c:strCache>
                <c:ptCount val="1"/>
                <c:pt idx="0">
                  <c:v>3</c:v>
                </c:pt>
              </c:strCache>
            </c:strRef>
          </c:tx>
          <c:spPr>
            <a:ln w="3175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pinch1!$G$4:$H$4</c:f>
              <c:numCache/>
            </c:numRef>
          </c:xVal>
          <c:yVal>
            <c:numRef>
              <c:f>pinch1!$C$4:$D$4</c:f>
              <c:numCache/>
            </c:numRef>
          </c:yVal>
          <c:smooth val="0"/>
        </c:ser>
        <c:ser>
          <c:idx val="3"/>
          <c:order val="3"/>
          <c:tx>
            <c:strRef>
              <c:f>pinch1!$A$5</c:f>
              <c:strCache>
                <c:ptCount val="1"/>
                <c:pt idx="0">
                  <c:v>4</c:v>
                </c:pt>
              </c:strCache>
            </c:strRef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pinch1!$G$5:$H$5</c:f>
              <c:numCache/>
            </c:numRef>
          </c:xVal>
          <c:yVal>
            <c:numRef>
              <c:f>pinch1!$C$5:$D$5</c:f>
              <c:numCache/>
            </c:numRef>
          </c:yVal>
          <c:smooth val="0"/>
        </c:ser>
        <c:ser>
          <c:idx val="4"/>
          <c:order val="4"/>
          <c:tx>
            <c:v>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pinch1!$G$6:$H$6</c:f>
              <c:numCache/>
            </c:numRef>
          </c:xVal>
          <c:yVal>
            <c:numRef>
              <c:f>pinch1!$C$6:$D$6</c:f>
              <c:numCache/>
            </c:numRef>
          </c:yVal>
          <c:smooth val="0"/>
        </c:ser>
        <c:axId val="41130661"/>
        <c:axId val="34631630"/>
      </c:scatterChart>
      <c:valAx>
        <c:axId val="41130661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deltaH [kW]</a:t>
                </a:r>
              </a:p>
            </c:rich>
          </c:tx>
          <c:layout>
            <c:manualLayout>
              <c:xMode val="factor"/>
              <c:yMode val="factor"/>
              <c:x val="0.0455"/>
              <c:y val="0.093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4631630"/>
        <c:crosses val="autoZero"/>
        <c:crossBetween val="midCat"/>
        <c:dispUnits/>
        <c:majorUnit val="20"/>
      </c:valAx>
      <c:valAx>
        <c:axId val="34631630"/>
        <c:scaling>
          <c:orientation val="minMax"/>
          <c:max val="300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[°C]</a:t>
                </a:r>
              </a:p>
            </c:rich>
          </c:tx>
          <c:layout>
            <c:manualLayout>
              <c:xMode val="factor"/>
              <c:yMode val="factor"/>
              <c:x val="0.042"/>
              <c:y val="0.103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1130661"/>
        <c:crosses val="autoZero"/>
        <c:crossBetween val="midCat"/>
        <c:dispUnits/>
        <c:majorUnit val="20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56225"/>
          <c:y val="0.1015"/>
          <c:w val="0.09675"/>
          <c:h val="0.23525"/>
        </c:manualLayout>
      </c:layout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composita del sistema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3075"/>
          <c:y val="0.122"/>
          <c:w val="0.7935"/>
          <c:h val="0.82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'pinch calcolo'!$D$13</c:f>
              <c:strCache>
                <c:ptCount val="1"/>
                <c:pt idx="0">
                  <c:v>Corrente Calda</c:v>
                </c:pt>
              </c:strCache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'pinch calcolo'!$E$15:$E$22</c:f>
              <c:numCache/>
            </c:numRef>
          </c:xVal>
          <c:yVal>
            <c:numRef>
              <c:f>'pinch calcolo'!$D$15:$D$22</c:f>
              <c:numCache/>
            </c:numRef>
          </c:yVal>
          <c:smooth val="0"/>
        </c:ser>
        <c:ser>
          <c:idx val="1"/>
          <c:order val="1"/>
          <c:tx>
            <c:strRef>
              <c:f>'pinch calcolo'!$D$25</c:f>
              <c:strCache>
                <c:ptCount val="1"/>
                <c:pt idx="0">
                  <c:v>Corrente Fredda</c:v>
                </c:pt>
              </c:strCache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'pinch calcolo'!$E$27:$E$34</c:f>
              <c:numCache/>
            </c:numRef>
          </c:xVal>
          <c:yVal>
            <c:numRef>
              <c:f>'pinch calcolo'!$D$27:$D$34</c:f>
              <c:numCache/>
            </c:numRef>
          </c:yVal>
          <c:smooth val="0"/>
        </c:ser>
        <c:axId val="43249215"/>
        <c:axId val="53698616"/>
      </c:scatterChart>
      <c:valAx>
        <c:axId val="43249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deltaH [kW]</a:t>
                </a:r>
              </a:p>
            </c:rich>
          </c:tx>
          <c:layout>
            <c:manualLayout>
              <c:xMode val="factor"/>
              <c:yMode val="factor"/>
              <c:x val="0.04975"/>
              <c:y val="0.089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3698616"/>
        <c:crosses val="autoZero"/>
        <c:crossBetween val="midCat"/>
        <c:dispUnits/>
      </c:valAx>
      <c:valAx>
        <c:axId val="53698616"/>
        <c:scaling>
          <c:orientation val="minMax"/>
          <c:max val="27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[°C]</a:t>
                </a:r>
              </a:p>
            </c:rich>
          </c:tx>
          <c:layout>
            <c:manualLayout>
              <c:xMode val="factor"/>
              <c:yMode val="factor"/>
              <c:x val="0.03075"/>
              <c:y val="0.097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3249215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6075"/>
          <c:w val="0.1595"/>
          <c:h val="0.08975"/>
        </c:manualLayout>
      </c:layout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2575"/>
          <c:w val="0.91875"/>
          <c:h val="0.91"/>
        </c:manualLayout>
      </c:layout>
      <c:scatterChart>
        <c:scatterStyle val="lineMarker"/>
        <c:varyColors val="0"/>
        <c:ser>
          <c:idx val="0"/>
          <c:order val="0"/>
          <c:tx>
            <c:strRef>
              <c:f>pinch1!$A$2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solidFill>
                <a:srgbClr val="FF420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pinch1!$G$2:$H$2</c:f>
              <c:numCache>
                <c:ptCount val="2"/>
                <c:pt idx="0">
                  <c:v>82.5</c:v>
                </c:pt>
                <c:pt idx="1">
                  <c:v>0</c:v>
                </c:pt>
              </c:numCache>
            </c:numRef>
          </c:xVal>
          <c:yVal>
            <c:numRef>
              <c:f>pinch1!$C$2:$D$2</c:f>
              <c:numCache>
                <c:ptCount val="2"/>
                <c:pt idx="0">
                  <c:v>260</c:v>
                </c:pt>
                <c:pt idx="1">
                  <c:v>120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pinch1!$A$3</c:f>
              <c:strCache>
                <c:ptCount val="1"/>
                <c:pt idx="0">
                  <c:v>2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pinch1!$G$3:$H$3</c:f>
              <c:numCache>
                <c:ptCount val="2"/>
                <c:pt idx="0">
                  <c:v>200</c:v>
                </c:pt>
                <c:pt idx="1">
                  <c:v>110</c:v>
                </c:pt>
              </c:numCache>
            </c:numRef>
          </c:xVal>
          <c:yVal>
            <c:numRef>
              <c:f>pinch1!$C$3:$D$3</c:f>
              <c:numCache>
                <c:ptCount val="2"/>
                <c:pt idx="0">
                  <c:v>200</c:v>
                </c:pt>
                <c:pt idx="1">
                  <c:v>140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pinch1!$A$4</c:f>
              <c:strCache>
                <c:ptCount val="1"/>
                <c:pt idx="0">
                  <c:v>3</c:v>
                </c:pt>
              </c:strCache>
            </c:strRef>
          </c:tx>
          <c:spPr>
            <a:ln w="3175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pinch1!$G$4:$H$4</c:f>
              <c:numCache>
                <c:ptCount val="2"/>
                <c:pt idx="0">
                  <c:v>60</c:v>
                </c:pt>
                <c:pt idx="1">
                  <c:v>80</c:v>
                </c:pt>
              </c:numCache>
            </c:numRef>
          </c:xVal>
          <c:yVal>
            <c:numRef>
              <c:f>pinch1!$C$4:$D$4</c:f>
              <c:numCache>
                <c:ptCount val="2"/>
                <c:pt idx="0">
                  <c:v>100</c:v>
                </c:pt>
                <c:pt idx="1">
                  <c:v>180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pinch1!$A$5</c:f>
              <c:strCache>
                <c:ptCount val="1"/>
                <c:pt idx="0">
                  <c:v>4</c:v>
                </c:pt>
              </c:strCache>
            </c:strRef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pinch1!$G$5:$H$5</c:f>
              <c:numCache>
                <c:ptCount val="2"/>
                <c:pt idx="0">
                  <c:v>120</c:v>
                </c:pt>
                <c:pt idx="1">
                  <c:v>270</c:v>
                </c:pt>
              </c:numCache>
            </c:numRef>
          </c:xVal>
          <c:yVal>
            <c:numRef>
              <c:f>pinch1!$C$5:$D$5</c:f>
              <c:numCache>
                <c:ptCount val="2"/>
                <c:pt idx="0">
                  <c:v>130</c:v>
                </c:pt>
                <c:pt idx="1">
                  <c:v>160</c:v>
                </c:pt>
              </c:numCache>
            </c:numRef>
          </c:yVal>
          <c:smooth val="0"/>
        </c:ser>
        <c:ser>
          <c:idx val="4"/>
          <c:order val="4"/>
          <c:tx>
            <c:v>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pinch1!$G$6:$H$6</c:f>
              <c:numCache>
                <c:ptCount val="2"/>
                <c:pt idx="0">
                  <c:v>80</c:v>
                </c:pt>
                <c:pt idx="1">
                  <c:v>100</c:v>
                </c:pt>
              </c:numCache>
            </c:numRef>
          </c:xVal>
          <c:yVal>
            <c:numRef>
              <c:f>pinch1!$C$6:$D$6</c:f>
              <c:numCache>
                <c:ptCount val="2"/>
                <c:pt idx="0">
                  <c:v>140</c:v>
                </c:pt>
                <c:pt idx="1">
                  <c:v>220</c:v>
                </c:pt>
              </c:numCache>
            </c:numRef>
          </c:yVal>
          <c:smooth val="0"/>
        </c:ser>
        <c:axId val="13525497"/>
        <c:axId val="54620610"/>
      </c:scatterChart>
      <c:valAx>
        <c:axId val="13525497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deltaH [kW]</a:t>
                </a:r>
              </a:p>
            </c:rich>
          </c:tx>
          <c:layout>
            <c:manualLayout>
              <c:xMode val="factor"/>
              <c:yMode val="factor"/>
              <c:x val="0.0455"/>
              <c:y val="0.093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4620610"/>
        <c:crosses val="autoZero"/>
        <c:crossBetween val="midCat"/>
        <c:dispUnits/>
        <c:majorUnit val="20"/>
      </c:valAx>
      <c:valAx>
        <c:axId val="54620610"/>
        <c:scaling>
          <c:orientation val="minMax"/>
          <c:max val="300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[°C]</a:t>
                </a:r>
              </a:p>
            </c:rich>
          </c:tx>
          <c:layout>
            <c:manualLayout>
              <c:xMode val="factor"/>
              <c:yMode val="factor"/>
              <c:x val="0.042"/>
              <c:y val="0.103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3525497"/>
        <c:crosses val="autoZero"/>
        <c:crossBetween val="midCat"/>
        <c:dispUnits/>
        <c:majorUnit val="20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56225"/>
          <c:y val="0.1015"/>
          <c:w val="0.09675"/>
          <c:h val="0.23525"/>
        </c:manualLayout>
      </c:layout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8</xdr:row>
      <xdr:rowOff>152400</xdr:rowOff>
    </xdr:from>
    <xdr:to>
      <xdr:col>8</xdr:col>
      <xdr:colOff>657225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152400" y="1447800"/>
        <a:ext cx="66770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26</xdr:row>
      <xdr:rowOff>123825</xdr:rowOff>
    </xdr:from>
    <xdr:to>
      <xdr:col>9</xdr:col>
      <xdr:colOff>38100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3238500" y="4333875"/>
        <a:ext cx="68294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11</xdr:row>
      <xdr:rowOff>142875</xdr:rowOff>
    </xdr:from>
    <xdr:to>
      <xdr:col>11</xdr:col>
      <xdr:colOff>123825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152400" y="1924050"/>
        <a:ext cx="66770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0">
      <selection activeCell="B8" sqref="B8"/>
    </sheetView>
  </sheetViews>
  <sheetFormatPr defaultColWidth="11.57421875" defaultRowHeight="12.75"/>
  <sheetData>
    <row r="1" spans="1:11" ht="12.75">
      <c r="A1" s="25" t="s">
        <v>0</v>
      </c>
      <c r="B1" s="25" t="s">
        <v>21</v>
      </c>
      <c r="C1" s="25" t="s">
        <v>25</v>
      </c>
      <c r="D1" s="25" t="s">
        <v>26</v>
      </c>
      <c r="E1" s="25" t="s">
        <v>1</v>
      </c>
      <c r="F1" s="25" t="s">
        <v>24</v>
      </c>
      <c r="K1" s="1"/>
    </row>
    <row r="2" spans="1:8" ht="12.75">
      <c r="A2" s="5">
        <v>1</v>
      </c>
      <c r="B2" s="7" t="s">
        <v>22</v>
      </c>
      <c r="C2" s="5">
        <v>260</v>
      </c>
      <c r="D2" s="5">
        <v>120</v>
      </c>
      <c r="E2" s="9">
        <f>F2/(C2-D2)</f>
        <v>0.5892857142857143</v>
      </c>
      <c r="F2" s="5">
        <v>82.5</v>
      </c>
      <c r="G2" s="6">
        <f>H2+F2</f>
        <v>82.5</v>
      </c>
      <c r="H2" s="6">
        <v>0</v>
      </c>
    </row>
    <row r="3" spans="1:8" ht="12.75">
      <c r="A3" s="5">
        <v>2</v>
      </c>
      <c r="B3" s="7" t="s">
        <v>22</v>
      </c>
      <c r="C3" s="5">
        <v>200</v>
      </c>
      <c r="D3" s="5">
        <v>140</v>
      </c>
      <c r="E3" s="9">
        <f>F3/(C3-D3)</f>
        <v>1.5</v>
      </c>
      <c r="F3" s="5">
        <v>90</v>
      </c>
      <c r="G3" s="6">
        <f>H3+F3</f>
        <v>200</v>
      </c>
      <c r="H3" s="8">
        <v>110</v>
      </c>
    </row>
    <row r="4" spans="1:8" ht="12.75">
      <c r="A4" s="5">
        <v>3</v>
      </c>
      <c r="B4" s="7" t="s">
        <v>23</v>
      </c>
      <c r="C4" s="5">
        <v>100</v>
      </c>
      <c r="D4" s="5">
        <v>180</v>
      </c>
      <c r="E4" s="9">
        <f>F4/(D4-C4)</f>
        <v>0.25</v>
      </c>
      <c r="F4" s="5">
        <v>20</v>
      </c>
      <c r="G4" s="6">
        <v>60</v>
      </c>
      <c r="H4" s="10">
        <f>G4+F4</f>
        <v>80</v>
      </c>
    </row>
    <row r="5" spans="1:8" ht="12.75">
      <c r="A5" s="5">
        <v>4</v>
      </c>
      <c r="B5" s="7" t="s">
        <v>23</v>
      </c>
      <c r="C5" s="5">
        <v>130</v>
      </c>
      <c r="D5" s="5">
        <v>160</v>
      </c>
      <c r="E5" s="9">
        <f>F5/(D5-C5)</f>
        <v>5</v>
      </c>
      <c r="F5" s="5">
        <v>150</v>
      </c>
      <c r="G5" s="6">
        <v>120</v>
      </c>
      <c r="H5" s="1">
        <f>G5+F5</f>
        <v>270</v>
      </c>
    </row>
    <row r="6" spans="1:8" ht="12.75">
      <c r="A6" s="5">
        <v>5</v>
      </c>
      <c r="B6" s="7" t="s">
        <v>23</v>
      </c>
      <c r="C6" s="3">
        <v>140</v>
      </c>
      <c r="D6" s="3">
        <v>220</v>
      </c>
      <c r="E6" s="9">
        <f>F6/(D6-C6)</f>
        <v>0.25</v>
      </c>
      <c r="F6" s="3">
        <v>20</v>
      </c>
      <c r="G6" s="1">
        <v>80</v>
      </c>
      <c r="H6" s="1">
        <f>G6+F6</f>
        <v>100</v>
      </c>
    </row>
    <row r="8" spans="1:3" ht="12.75">
      <c r="A8" t="s">
        <v>75</v>
      </c>
      <c r="B8">
        <v>10</v>
      </c>
      <c r="C8" t="s">
        <v>76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G25" sqref="G25:L25"/>
    </sheetView>
  </sheetViews>
  <sheetFormatPr defaultColWidth="11.57421875" defaultRowHeight="12.75"/>
  <cols>
    <col min="1" max="1" width="7.421875" style="0" customWidth="1"/>
    <col min="2" max="2" width="6.57421875" style="0" customWidth="1"/>
    <col min="3" max="3" width="4.8515625" style="0" customWidth="1"/>
    <col min="4" max="4" width="10.7109375" style="0" customWidth="1"/>
    <col min="5" max="5" width="10.140625" style="0" customWidth="1"/>
    <col min="6" max="6" width="8.8515625" style="0" customWidth="1"/>
    <col min="7" max="7" width="8.7109375" style="0" customWidth="1"/>
    <col min="8" max="8" width="11.57421875" style="0" customWidth="1"/>
    <col min="9" max="9" width="81.57421875" style="0" customWidth="1"/>
  </cols>
  <sheetData>
    <row r="1" spans="1:12" ht="12.75">
      <c r="A1" t="s">
        <v>59</v>
      </c>
      <c r="B1" t="s">
        <v>50</v>
      </c>
      <c r="C1" t="s">
        <v>51</v>
      </c>
      <c r="D1" s="23" t="s">
        <v>2</v>
      </c>
      <c r="E1" s="23" t="s">
        <v>3</v>
      </c>
      <c r="F1" s="23" t="s">
        <v>4</v>
      </c>
      <c r="G1" s="23" t="s">
        <v>5</v>
      </c>
      <c r="H1" s="35" t="s">
        <v>6</v>
      </c>
      <c r="I1" s="35"/>
      <c r="J1" s="35"/>
      <c r="K1" s="23" t="s">
        <v>1</v>
      </c>
      <c r="L1" s="23" t="s">
        <v>7</v>
      </c>
    </row>
    <row r="2" spans="1:12" ht="12.75">
      <c r="A2" t="s">
        <v>64</v>
      </c>
      <c r="B2">
        <v>260</v>
      </c>
      <c r="C2">
        <v>200</v>
      </c>
      <c r="D2" s="4" t="s">
        <v>27</v>
      </c>
      <c r="E2" s="4" t="s">
        <v>9</v>
      </c>
      <c r="F2" s="4" t="s">
        <v>15</v>
      </c>
      <c r="G2" s="4">
        <v>1</v>
      </c>
      <c r="H2" s="36" t="s">
        <v>53</v>
      </c>
      <c r="I2" s="36"/>
      <c r="J2" s="36"/>
      <c r="K2" s="13">
        <f>pinch1!$E$2</f>
        <v>0.5892857142857143</v>
      </c>
      <c r="L2" s="13">
        <f>K2*(pinch1!$C$2-pinch1!$C$3)</f>
        <v>35.35714285714286</v>
      </c>
    </row>
    <row r="3" spans="1:12" ht="12.75">
      <c r="A3" t="s">
        <v>65</v>
      </c>
      <c r="B3">
        <v>200</v>
      </c>
      <c r="C3">
        <v>140</v>
      </c>
      <c r="D3" s="4" t="s">
        <v>47</v>
      </c>
      <c r="E3" s="4" t="s">
        <v>15</v>
      </c>
      <c r="F3" s="4" t="s">
        <v>11</v>
      </c>
      <c r="G3" s="4" t="s">
        <v>28</v>
      </c>
      <c r="H3" s="36" t="s">
        <v>52</v>
      </c>
      <c r="I3" s="36"/>
      <c r="J3" s="36"/>
      <c r="K3" s="13">
        <f>pinch1!E2+pinch1!E3</f>
        <v>2.0892857142857144</v>
      </c>
      <c r="L3" s="13">
        <f>K3*(pinch1!C3-pinch1!D3)</f>
        <v>125.35714285714286</v>
      </c>
    </row>
    <row r="4" spans="1:12" ht="12.75">
      <c r="A4" t="s">
        <v>66</v>
      </c>
      <c r="B4">
        <v>140</v>
      </c>
      <c r="C4">
        <v>120</v>
      </c>
      <c r="D4" s="4" t="s">
        <v>34</v>
      </c>
      <c r="E4" s="4" t="s">
        <v>11</v>
      </c>
      <c r="F4" s="4" t="s">
        <v>12</v>
      </c>
      <c r="G4" s="4">
        <v>1</v>
      </c>
      <c r="H4" s="36" t="s">
        <v>53</v>
      </c>
      <c r="I4" s="36"/>
      <c r="J4" s="36"/>
      <c r="K4" s="13">
        <f>pinch1!$E$2</f>
        <v>0.5892857142857143</v>
      </c>
      <c r="L4" s="4">
        <f>K4*(pinch1!D3-pinch1!D2)</f>
        <v>11.785714285714286</v>
      </c>
    </row>
    <row r="5" spans="4:12" ht="12.75">
      <c r="D5" s="47"/>
      <c r="E5" s="48"/>
      <c r="F5" s="48"/>
      <c r="G5" s="48"/>
      <c r="H5" s="48"/>
      <c r="I5" s="48"/>
      <c r="J5" s="48"/>
      <c r="K5" s="48"/>
      <c r="L5" s="48"/>
    </row>
    <row r="6" spans="1:12" ht="12.75">
      <c r="A6" t="s">
        <v>60</v>
      </c>
      <c r="B6">
        <v>220</v>
      </c>
      <c r="C6">
        <v>180</v>
      </c>
      <c r="D6" s="11" t="s">
        <v>29</v>
      </c>
      <c r="E6" s="11" t="s">
        <v>31</v>
      </c>
      <c r="F6" s="11" t="s">
        <v>13</v>
      </c>
      <c r="G6" s="11">
        <v>5</v>
      </c>
      <c r="H6" s="46" t="s">
        <v>54</v>
      </c>
      <c r="I6" s="46"/>
      <c r="J6" s="46"/>
      <c r="K6" s="12">
        <f>pinch1!E6</f>
        <v>0.25</v>
      </c>
      <c r="L6" s="11">
        <f>K6*(pinch1!D6-pinch1!D4)</f>
        <v>10</v>
      </c>
    </row>
    <row r="7" spans="1:12" ht="12.75">
      <c r="A7" t="s">
        <v>61</v>
      </c>
      <c r="B7">
        <v>180</v>
      </c>
      <c r="C7">
        <v>160</v>
      </c>
      <c r="D7" s="11" t="s">
        <v>30</v>
      </c>
      <c r="E7" s="11" t="s">
        <v>13</v>
      </c>
      <c r="F7" s="11" t="s">
        <v>10</v>
      </c>
      <c r="G7" s="11" t="s">
        <v>32</v>
      </c>
      <c r="H7" s="46" t="s">
        <v>55</v>
      </c>
      <c r="I7" s="46"/>
      <c r="J7" s="46"/>
      <c r="K7" s="12">
        <f>pinch1!$E$4+pinch1!$E$6</f>
        <v>0.5</v>
      </c>
      <c r="L7" s="11">
        <f>K7*(pinch1!$D$4-pinch1!$D$5)</f>
        <v>10</v>
      </c>
    </row>
    <row r="8" spans="1:12" ht="12.75">
      <c r="A8" t="s">
        <v>62</v>
      </c>
      <c r="B8">
        <v>160</v>
      </c>
      <c r="C8">
        <v>140</v>
      </c>
      <c r="D8" s="11" t="s">
        <v>33</v>
      </c>
      <c r="E8" s="11" t="s">
        <v>10</v>
      </c>
      <c r="F8" s="11" t="s">
        <v>35</v>
      </c>
      <c r="G8" s="11" t="s">
        <v>36</v>
      </c>
      <c r="H8" s="46" t="s">
        <v>56</v>
      </c>
      <c r="I8" s="46"/>
      <c r="J8" s="46"/>
      <c r="K8" s="12">
        <f>pinch1!$E$4+pinch1!$E$5+pinch1!$E$6</f>
        <v>5.5</v>
      </c>
      <c r="L8" s="11">
        <f>K8*(pinch1!$D$5-pinch1!$C$6)</f>
        <v>110</v>
      </c>
    </row>
    <row r="9" spans="1:12" ht="12.75">
      <c r="A9" t="s">
        <v>63</v>
      </c>
      <c r="B9">
        <v>140</v>
      </c>
      <c r="C9">
        <v>130</v>
      </c>
      <c r="D9" s="11" t="s">
        <v>49</v>
      </c>
      <c r="E9" s="11" t="s">
        <v>35</v>
      </c>
      <c r="F9" s="11" t="s">
        <v>8</v>
      </c>
      <c r="G9" s="11" t="s">
        <v>37</v>
      </c>
      <c r="H9" s="37" t="s">
        <v>57</v>
      </c>
      <c r="I9" s="38"/>
      <c r="J9" s="39"/>
      <c r="K9" s="17">
        <f>pinch1!$E$4+pinch1!$E$5</f>
        <v>5.25</v>
      </c>
      <c r="L9" s="14">
        <f>K9*(pinch1!$C$6-pinch1!$C$5)</f>
        <v>52.5</v>
      </c>
    </row>
    <row r="10" spans="1:12" ht="12.75">
      <c r="A10" t="s">
        <v>67</v>
      </c>
      <c r="B10">
        <v>130</v>
      </c>
      <c r="C10">
        <v>100</v>
      </c>
      <c r="D10" s="11" t="s">
        <v>48</v>
      </c>
      <c r="E10" s="14" t="s">
        <v>8</v>
      </c>
      <c r="F10" s="14" t="s">
        <v>14</v>
      </c>
      <c r="G10" s="14">
        <v>3</v>
      </c>
      <c r="H10" s="40" t="s">
        <v>58</v>
      </c>
      <c r="I10" s="40"/>
      <c r="J10" s="40"/>
      <c r="K10" s="17">
        <f>pinch1!$E$4</f>
        <v>0.25</v>
      </c>
      <c r="L10" s="14">
        <f>K10*(pinch1!$C$5-pinch1!$C$4)</f>
        <v>7.5</v>
      </c>
    </row>
    <row r="13" spans="4:11" ht="12.75">
      <c r="D13" s="36" t="s">
        <v>16</v>
      </c>
      <c r="E13" s="36"/>
      <c r="G13" s="43" t="s">
        <v>17</v>
      </c>
      <c r="H13" s="43"/>
      <c r="I13" s="43"/>
      <c r="J13" s="19">
        <v>10</v>
      </c>
      <c r="K13" s="2"/>
    </row>
    <row r="14" spans="4:11" ht="12.75">
      <c r="D14" s="4" t="s">
        <v>18</v>
      </c>
      <c r="E14" s="4" t="s">
        <v>19</v>
      </c>
      <c r="G14" s="44" t="s">
        <v>38</v>
      </c>
      <c r="H14" s="43"/>
      <c r="I14" s="43"/>
      <c r="J14" s="19">
        <v>130</v>
      </c>
      <c r="K14" s="2"/>
    </row>
    <row r="15" spans="4:11" ht="12.75">
      <c r="D15" s="21">
        <v>120</v>
      </c>
      <c r="E15" s="4">
        <v>0</v>
      </c>
      <c r="G15" s="44" t="s">
        <v>39</v>
      </c>
      <c r="H15" s="43"/>
      <c r="I15" s="43"/>
      <c r="J15" s="19">
        <f>J13+J14</f>
        <v>140</v>
      </c>
      <c r="K15" s="2"/>
    </row>
    <row r="16" spans="4:11" ht="12.75">
      <c r="D16" s="4">
        <v>140</v>
      </c>
      <c r="E16" s="4">
        <f>$E15+$L4</f>
        <v>11.785714285714286</v>
      </c>
      <c r="G16" s="44" t="s">
        <v>72</v>
      </c>
      <c r="H16" s="43"/>
      <c r="I16" s="43"/>
      <c r="J16" s="19">
        <f>J15-$K$10*(B$10-C$10)/K$3</f>
        <v>136.4102564102564</v>
      </c>
      <c r="K16" s="2"/>
    </row>
    <row r="17" spans="4:11" ht="12.75">
      <c r="D17" s="13">
        <v>200</v>
      </c>
      <c r="E17" s="13">
        <f>$E16+$L3</f>
        <v>137.14285714285714</v>
      </c>
      <c r="G17" s="45" t="s">
        <v>73</v>
      </c>
      <c r="H17" s="45"/>
      <c r="I17" s="45"/>
      <c r="J17" s="27">
        <f>J15+L9/K$3</f>
        <v>165.12820512820514</v>
      </c>
      <c r="K17" s="2"/>
    </row>
    <row r="18" spans="4:11" ht="12.75">
      <c r="D18" s="4">
        <v>260</v>
      </c>
      <c r="E18" s="13">
        <f>$E17+$L2</f>
        <v>172.5</v>
      </c>
      <c r="G18" s="45" t="s">
        <v>68</v>
      </c>
      <c r="H18" s="45"/>
      <c r="I18" s="45"/>
      <c r="J18" s="27">
        <f>$J$14+K3*($J$17-$J$15)/K$9</f>
        <v>140</v>
      </c>
      <c r="K18" s="2"/>
    </row>
    <row r="19" spans="4:11" ht="12.75">
      <c r="D19" s="28"/>
      <c r="E19" s="30"/>
      <c r="G19" s="45" t="s">
        <v>69</v>
      </c>
      <c r="H19" s="45"/>
      <c r="I19" s="45"/>
      <c r="J19" s="27">
        <f>J18+$K$3*($B$3-$J$17)/K8</f>
        <v>153.24675324675326</v>
      </c>
      <c r="K19" s="2"/>
    </row>
    <row r="20" spans="4:11" ht="12.75">
      <c r="D20" s="28"/>
      <c r="E20" s="31"/>
      <c r="G20" s="45" t="s">
        <v>70</v>
      </c>
      <c r="H20" s="45"/>
      <c r="I20" s="45"/>
      <c r="J20" s="27">
        <f>$J$19+$K$2*($B$2-$C$2)/$K$8</f>
        <v>159.67532467532467</v>
      </c>
      <c r="K20" s="2"/>
    </row>
    <row r="21" spans="4:11" ht="12.75">
      <c r="D21" s="29"/>
      <c r="E21" s="31"/>
      <c r="G21" s="49" t="s">
        <v>71</v>
      </c>
      <c r="H21" s="50"/>
      <c r="I21" s="50"/>
      <c r="J21" s="20">
        <f>$K$2*($B$4-$C$4)+$K$3*($J$16-$B$4)</f>
        <v>4.285714285714283</v>
      </c>
      <c r="K21" s="2"/>
    </row>
    <row r="22" spans="4:11" ht="12.75">
      <c r="D22" s="29"/>
      <c r="E22" s="31"/>
      <c r="G22" s="41" t="s">
        <v>74</v>
      </c>
      <c r="H22" s="42"/>
      <c r="I22" s="42"/>
      <c r="J22" s="24">
        <f>L6+L7+K8*($B$8-$J$20)</f>
        <v>21.785714285714292</v>
      </c>
      <c r="K22" s="2"/>
    </row>
    <row r="23" spans="7:11" ht="12.75">
      <c r="G23" s="51"/>
      <c r="H23" s="51"/>
      <c r="I23" s="51"/>
      <c r="J23" s="22"/>
      <c r="K23" s="2"/>
    </row>
    <row r="24" spans="7:11" ht="12.75">
      <c r="G24" s="53"/>
      <c r="H24" s="53"/>
      <c r="I24" s="53"/>
      <c r="J24" s="22"/>
      <c r="K24" s="2"/>
    </row>
    <row r="25" spans="4:12" ht="12.75">
      <c r="D25" s="40" t="s">
        <v>20</v>
      </c>
      <c r="E25" s="40"/>
      <c r="G25" s="52"/>
      <c r="H25" s="51"/>
      <c r="I25" s="51"/>
      <c r="J25" s="51"/>
      <c r="K25" s="51"/>
      <c r="L25" s="51"/>
    </row>
    <row r="26" spans="4:5" ht="12.75">
      <c r="D26" s="14" t="s">
        <v>18</v>
      </c>
      <c r="E26" s="14" t="s">
        <v>19</v>
      </c>
    </row>
    <row r="27" spans="4:5" ht="12.75">
      <c r="D27" s="14">
        <v>100</v>
      </c>
      <c r="E27" s="17">
        <f>$E28-$L10</f>
        <v>4.285714285714283</v>
      </c>
    </row>
    <row r="28" spans="4:5" ht="12.75">
      <c r="D28" s="14">
        <v>130</v>
      </c>
      <c r="E28" s="17">
        <f>$J$21+$L10</f>
        <v>11.785714285714283</v>
      </c>
    </row>
    <row r="29" spans="4:5" ht="12.75">
      <c r="D29" s="15">
        <v>140</v>
      </c>
      <c r="E29" s="17">
        <f>$E28+$L9</f>
        <v>64.28571428571428</v>
      </c>
    </row>
    <row r="30" spans="4:5" ht="12.75">
      <c r="D30" s="16">
        <v>160</v>
      </c>
      <c r="E30" s="17">
        <f>$E29+$L8</f>
        <v>174.28571428571428</v>
      </c>
    </row>
    <row r="31" spans="4:5" ht="12.75">
      <c r="D31" s="16">
        <v>180</v>
      </c>
      <c r="E31" s="17">
        <f>$E30+$L$7</f>
        <v>184.28571428571428</v>
      </c>
    </row>
    <row r="32" spans="4:5" ht="12.75">
      <c r="D32" s="18">
        <v>220</v>
      </c>
      <c r="E32" s="17">
        <f>$E31+$L6</f>
        <v>194.28571428571428</v>
      </c>
    </row>
    <row r="33" spans="4:5" ht="12.75">
      <c r="D33" s="32"/>
      <c r="E33" s="33"/>
    </row>
    <row r="34" spans="4:5" ht="12.75">
      <c r="D34" s="34"/>
      <c r="E34" s="34"/>
    </row>
  </sheetData>
  <sheetProtection/>
  <mergeCells count="25">
    <mergeCell ref="G19:I19"/>
    <mergeCell ref="G23:I23"/>
    <mergeCell ref="D25:E25"/>
    <mergeCell ref="G25:L25"/>
    <mergeCell ref="G24:I24"/>
    <mergeCell ref="D13:E13"/>
    <mergeCell ref="G13:I13"/>
    <mergeCell ref="G14:I14"/>
    <mergeCell ref="G15:I15"/>
    <mergeCell ref="G20:I20"/>
    <mergeCell ref="H4:J4"/>
    <mergeCell ref="H6:J6"/>
    <mergeCell ref="H7:J7"/>
    <mergeCell ref="H8:J8"/>
    <mergeCell ref="D5:L5"/>
    <mergeCell ref="H1:J1"/>
    <mergeCell ref="H2:J2"/>
    <mergeCell ref="H9:J9"/>
    <mergeCell ref="H10:J10"/>
    <mergeCell ref="H3:J3"/>
    <mergeCell ref="G22:I22"/>
    <mergeCell ref="G16:I16"/>
    <mergeCell ref="G21:I21"/>
    <mergeCell ref="G17:I17"/>
    <mergeCell ref="G18:I18"/>
  </mergeCells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Roman,Normal"&amp;12&amp;A</oddHeader>
    <oddFooter>&amp;C&amp;"Times New Roman,Normal"&amp;12Pagina &amp;P</oddFooter>
  </headerFooter>
  <ignoredErrors>
    <ignoredError sqref="G8" twoDigitTextYea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0">
      <selection activeCell="M9" sqref="M9"/>
    </sheetView>
  </sheetViews>
  <sheetFormatPr defaultColWidth="9.140625" defaultRowHeight="12.75"/>
  <sheetData>
    <row r="1" spans="1:5" ht="12.75">
      <c r="A1" s="26" t="s">
        <v>0</v>
      </c>
      <c r="B1" s="26" t="s">
        <v>21</v>
      </c>
      <c r="C1" s="26" t="s">
        <v>40</v>
      </c>
      <c r="D1" s="26" t="s">
        <v>41</v>
      </c>
      <c r="E1" s="26" t="s">
        <v>42</v>
      </c>
    </row>
    <row r="2" spans="1:5" ht="12.75">
      <c r="A2" s="26"/>
      <c r="B2" s="26"/>
      <c r="C2" s="26" t="s">
        <v>43</v>
      </c>
      <c r="D2" s="26" t="s">
        <v>43</v>
      </c>
      <c r="E2" s="26" t="s">
        <v>44</v>
      </c>
    </row>
    <row r="3" spans="1:5" ht="12.75">
      <c r="A3" s="5">
        <v>1</v>
      </c>
      <c r="B3" s="7" t="s">
        <v>22</v>
      </c>
      <c r="C3" s="5">
        <v>260</v>
      </c>
      <c r="D3" s="5">
        <v>120</v>
      </c>
      <c r="E3" s="5">
        <v>82.5</v>
      </c>
    </row>
    <row r="4" spans="1:5" ht="12.75">
      <c r="A4" s="5">
        <v>2</v>
      </c>
      <c r="B4" s="7" t="s">
        <v>22</v>
      </c>
      <c r="C4" s="5">
        <v>200</v>
      </c>
      <c r="D4" s="5">
        <v>140</v>
      </c>
      <c r="E4" s="5">
        <v>90</v>
      </c>
    </row>
    <row r="5" spans="1:5" ht="12.75">
      <c r="A5" s="5">
        <v>3</v>
      </c>
      <c r="B5" s="7" t="s">
        <v>23</v>
      </c>
      <c r="C5" s="5">
        <v>100</v>
      </c>
      <c r="D5" s="5">
        <v>180</v>
      </c>
      <c r="E5" s="5">
        <v>20</v>
      </c>
    </row>
    <row r="6" spans="1:5" ht="12.75">
      <c r="A6" s="5">
        <v>4</v>
      </c>
      <c r="B6" s="7" t="s">
        <v>23</v>
      </c>
      <c r="C6" s="5">
        <v>130</v>
      </c>
      <c r="D6" s="5">
        <v>160</v>
      </c>
      <c r="E6" s="5">
        <v>150</v>
      </c>
    </row>
    <row r="7" spans="1:5" ht="12.75">
      <c r="A7" s="5">
        <v>5</v>
      </c>
      <c r="B7" s="7" t="s">
        <v>23</v>
      </c>
      <c r="C7" s="3">
        <v>140</v>
      </c>
      <c r="D7" s="3">
        <v>220</v>
      </c>
      <c r="E7" s="3">
        <v>20</v>
      </c>
    </row>
    <row r="9" ht="12.75">
      <c r="A9" t="s">
        <v>45</v>
      </c>
    </row>
    <row r="10" ht="12.75">
      <c r="A10" t="s">
        <v>77</v>
      </c>
    </row>
    <row r="11" ht="12.75">
      <c r="A11" t="s">
        <v>46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gpm</dc:creator>
  <cp:keywords/>
  <dc:description/>
  <cp:lastModifiedBy>gpm</cp:lastModifiedBy>
  <dcterms:created xsi:type="dcterms:W3CDTF">2008-03-13T15:49:27Z</dcterms:created>
  <dcterms:modified xsi:type="dcterms:W3CDTF">2018-11-27T10:20:15Z</dcterms:modified>
  <cp:category/>
  <cp:version/>
  <cp:contentType/>
  <cp:contentStatus/>
</cp:coreProperties>
</file>