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DIDATTICA\SECI F&amp;M\"/>
    </mc:Choice>
  </mc:AlternateContent>
  <bookViews>
    <workbookView xWindow="0" yWindow="0" windowWidth="28800" windowHeight="11700"/>
  </bookViews>
  <sheets>
    <sheet name="CV meglio di sigma per confront" sheetId="1" r:id="rId1"/>
    <sheet name="R con matrice delta " sheetId="2" r:id="rId2"/>
    <sheet name="dimostrazione di Deltamax=2m" sheetId="3" r:id="rId3"/>
    <sheet name="R in colonna" sheetId="4" r:id="rId4"/>
    <sheet name="calcolo R in colonna (100 oss)" sheetId="5" r:id="rId5"/>
    <sheet name="curva di Lorenz" sheetId="6" r:id="rId6"/>
    <sheet name="esercizietto strano" sheetId="7" r:id="rId7"/>
  </sheets>
  <calcPr calcId="162913"/>
</workbook>
</file>

<file path=xl/calcChain.xml><?xml version="1.0" encoding="utf-8"?>
<calcChain xmlns="http://schemas.openxmlformats.org/spreadsheetml/2006/main">
  <c r="AO8" i="3" l="1"/>
  <c r="E25" i="2"/>
  <c r="E32" i="2"/>
  <c r="F32" i="2"/>
  <c r="G32" i="2"/>
  <c r="I32" i="2"/>
  <c r="E33" i="2"/>
  <c r="F33" i="2"/>
  <c r="G33" i="2"/>
  <c r="H33" i="2"/>
  <c r="F29" i="2"/>
  <c r="G29" i="2"/>
  <c r="H29" i="2"/>
  <c r="E30" i="2"/>
  <c r="G30" i="2"/>
  <c r="H30" i="2"/>
  <c r="E31" i="2"/>
  <c r="F31" i="2"/>
  <c r="H31" i="2"/>
  <c r="I30" i="2"/>
  <c r="I31" i="2"/>
  <c r="I29" i="2"/>
  <c r="E35" i="2" l="1"/>
  <c r="E36" i="2"/>
  <c r="G6" i="5"/>
  <c r="F2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2" i="5"/>
  <c r="G3" i="5"/>
  <c r="G4" i="5"/>
  <c r="G5" i="5"/>
  <c r="F3" i="5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I2" i="5" l="1"/>
  <c r="F9" i="4"/>
  <c r="F12" i="2"/>
  <c r="E19" i="2"/>
  <c r="E20" i="2"/>
  <c r="E21" i="2"/>
  <c r="G7" i="4" l="1"/>
  <c r="G3" i="4"/>
  <c r="G6" i="4"/>
  <c r="G5" i="4"/>
  <c r="G4" i="4"/>
  <c r="H22" i="2"/>
  <c r="G22" i="2"/>
  <c r="F22" i="2"/>
  <c r="E22" i="2"/>
  <c r="I21" i="2"/>
  <c r="G21" i="2"/>
  <c r="F21" i="2"/>
  <c r="I20" i="2"/>
  <c r="H20" i="2"/>
  <c r="F20" i="2"/>
  <c r="I19" i="2"/>
  <c r="H19" i="2"/>
  <c r="G19" i="2"/>
  <c r="I18" i="2"/>
  <c r="H18" i="2"/>
  <c r="G18" i="2"/>
  <c r="F18" i="2"/>
  <c r="F2" i="2"/>
  <c r="F3" i="2"/>
  <c r="F8" i="2" s="1"/>
  <c r="F9" i="2" s="1"/>
  <c r="F10" i="2" s="1"/>
  <c r="F4" i="2"/>
  <c r="F5" i="2"/>
  <c r="F6" i="2"/>
  <c r="C8" i="2"/>
  <c r="B8" i="2"/>
  <c r="B13" i="1"/>
  <c r="D13" i="1"/>
  <c r="B12" i="1"/>
  <c r="B15" i="1" s="1"/>
  <c r="D12" i="1"/>
  <c r="D15" i="1" s="1"/>
  <c r="E24" i="2" l="1"/>
</calcChain>
</file>

<file path=xl/sharedStrings.xml><?xml version="1.0" encoding="utf-8"?>
<sst xmlns="http://schemas.openxmlformats.org/spreadsheetml/2006/main" count="322" uniqueCount="164">
  <si>
    <t>s</t>
  </si>
  <si>
    <t>m</t>
  </si>
  <si>
    <t>CV</t>
  </si>
  <si>
    <t>tizio1</t>
  </si>
  <si>
    <t>tizio2</t>
  </si>
  <si>
    <t>tizio3</t>
  </si>
  <si>
    <t>tizio4</t>
  </si>
  <si>
    <t>tizio5</t>
  </si>
  <si>
    <t>penne</t>
  </si>
  <si>
    <t>equidist</t>
  </si>
  <si>
    <t>max concentrazione</t>
  </si>
  <si>
    <t>D</t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</si>
  <si>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max</t>
    </r>
  </si>
  <si>
    <t>R</t>
  </si>
  <si>
    <t>devianza</t>
  </si>
  <si>
    <t>DEV.Q</t>
  </si>
  <si>
    <r>
      <t xml:space="preserve">varianza </t>
    </r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</si>
  <si>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scarto quad med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/>
    </r>
  </si>
  <si>
    <t>VAR.P</t>
  </si>
  <si>
    <t>DEV.ST.P</t>
  </si>
  <si>
    <r>
      <t>2</t>
    </r>
    <r>
      <rPr>
        <sz val="14"/>
        <color theme="1"/>
        <rFont val="Symbol"/>
        <family val="1"/>
        <charset val="2"/>
      </rPr>
      <t>m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</si>
  <si>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xi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</si>
  <si>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xi</t>
    </r>
  </si>
  <si>
    <t>tiz</t>
  </si>
  <si>
    <t>penne (xi)</t>
  </si>
  <si>
    <t>fi (proporzione di individui che hanno l'intensità di x minore o uguale a xi)</t>
  </si>
  <si>
    <t>qi (frazione dell'ammontare del catrattere posseduto dagli individui che hanno  x inferiore o uguale a xi)</t>
  </si>
  <si>
    <t>Y</t>
  </si>
  <si>
    <t>nome</t>
  </si>
  <si>
    <t>tizio6</t>
  </si>
  <si>
    <t>tizio7</t>
  </si>
  <si>
    <t>tizio8</t>
  </si>
  <si>
    <t>tizio9</t>
  </si>
  <si>
    <t>tizio10</t>
  </si>
  <si>
    <t>tizio11</t>
  </si>
  <si>
    <t>tizio12</t>
  </si>
  <si>
    <t>tizio13</t>
  </si>
  <si>
    <t>tizio14</t>
  </si>
  <si>
    <t>tizio15</t>
  </si>
  <si>
    <t>tizio16</t>
  </si>
  <si>
    <t>tizio17</t>
  </si>
  <si>
    <t>tizio18</t>
  </si>
  <si>
    <t>tizio19</t>
  </si>
  <si>
    <t>tizio20</t>
  </si>
  <si>
    <t>tizio21</t>
  </si>
  <si>
    <t>tizio22</t>
  </si>
  <si>
    <t>tizio23</t>
  </si>
  <si>
    <t>tizio24</t>
  </si>
  <si>
    <t>tizio25</t>
  </si>
  <si>
    <t>tizio26</t>
  </si>
  <si>
    <t>tizio27</t>
  </si>
  <si>
    <t>tizio28</t>
  </si>
  <si>
    <t>tizio29</t>
  </si>
  <si>
    <t>tizio30</t>
  </si>
  <si>
    <t>tizio31</t>
  </si>
  <si>
    <t>tizio32</t>
  </si>
  <si>
    <t>tizio33</t>
  </si>
  <si>
    <t>tizio34</t>
  </si>
  <si>
    <t>tizio35</t>
  </si>
  <si>
    <t>tizio36</t>
  </si>
  <si>
    <t>tizio37</t>
  </si>
  <si>
    <t>tizio38</t>
  </si>
  <si>
    <t>tizio39</t>
  </si>
  <si>
    <t>tizio40</t>
  </si>
  <si>
    <t>tizio41</t>
  </si>
  <si>
    <t>tizio42</t>
  </si>
  <si>
    <t>tizio43</t>
  </si>
  <si>
    <t>tizio44</t>
  </si>
  <si>
    <t>tizio45</t>
  </si>
  <si>
    <t>tizio46</t>
  </si>
  <si>
    <t>tizio47</t>
  </si>
  <si>
    <t>tizio48</t>
  </si>
  <si>
    <t>tizio49</t>
  </si>
  <si>
    <t>tizio50</t>
  </si>
  <si>
    <t>tizio51</t>
  </si>
  <si>
    <t>tizio52</t>
  </si>
  <si>
    <t>tizio53</t>
  </si>
  <si>
    <t>tizio54</t>
  </si>
  <si>
    <t>tizio55</t>
  </si>
  <si>
    <t>tizio56</t>
  </si>
  <si>
    <t>tizio57</t>
  </si>
  <si>
    <t>tizio58</t>
  </si>
  <si>
    <t>tizio59</t>
  </si>
  <si>
    <t>tizio60</t>
  </si>
  <si>
    <t>tizio61</t>
  </si>
  <si>
    <t>tizio62</t>
  </si>
  <si>
    <t>tizio63</t>
  </si>
  <si>
    <t>tizio64</t>
  </si>
  <si>
    <t>tizio65</t>
  </si>
  <si>
    <t>tizio66</t>
  </si>
  <si>
    <t>tizio67</t>
  </si>
  <si>
    <t>tizio68</t>
  </si>
  <si>
    <t>tizio69</t>
  </si>
  <si>
    <t>tizio70</t>
  </si>
  <si>
    <t>tizio71</t>
  </si>
  <si>
    <t>tizio72</t>
  </si>
  <si>
    <t>tizio73</t>
  </si>
  <si>
    <t>tizio74</t>
  </si>
  <si>
    <t>tizio75</t>
  </si>
  <si>
    <t>tizio76</t>
  </si>
  <si>
    <t>tizio77</t>
  </si>
  <si>
    <t>tizio78</t>
  </si>
  <si>
    <t>tizio79</t>
  </si>
  <si>
    <t>tizio80</t>
  </si>
  <si>
    <t>tizio81</t>
  </si>
  <si>
    <t>tizio82</t>
  </si>
  <si>
    <t>tizio83</t>
  </si>
  <si>
    <t>tizio84</t>
  </si>
  <si>
    <t>tizio85</t>
  </si>
  <si>
    <t>tizio86</t>
  </si>
  <si>
    <t>tizio87</t>
  </si>
  <si>
    <t>tizio88</t>
  </si>
  <si>
    <t>tizio89</t>
  </si>
  <si>
    <t>tizio90</t>
  </si>
  <si>
    <t>tizio91</t>
  </si>
  <si>
    <t>tizio92</t>
  </si>
  <si>
    <t>tizio93</t>
  </si>
  <si>
    <t>tizio94</t>
  </si>
  <si>
    <t>tizio95</t>
  </si>
  <si>
    <t>tizio96</t>
  </si>
  <si>
    <t>tizio97</t>
  </si>
  <si>
    <t>tizio98</t>
  </si>
  <si>
    <t>tizio99</t>
  </si>
  <si>
    <t>tizio100</t>
  </si>
  <si>
    <t>fi</t>
  </si>
  <si>
    <t>qi</t>
  </si>
  <si>
    <t>il rapporto di concentrazione misurato su n individui è 0,3 e il reddito medio è 2000</t>
  </si>
  <si>
    <t>Se regalo a tutti gli individui 500, quanto diventa R?</t>
  </si>
  <si>
    <t>il vecchio Delta si trova moltiplicando 0,3 per 4000</t>
  </si>
  <si>
    <t>quindi 1200</t>
  </si>
  <si>
    <t>Delta non cambia perché le differenze assolute di reddito tra l'individui i e l'individuo j</t>
  </si>
  <si>
    <t>non variano se a i e a j do 500€</t>
  </si>
  <si>
    <t xml:space="preserve">quindi Delta rimane ancora 1200. </t>
  </si>
  <si>
    <t>Ma 2 volte la media adesso è 5000</t>
  </si>
  <si>
    <t>e quindi il nuovo R è 1200/5000=0,24</t>
  </si>
  <si>
    <t>soluzione</t>
  </si>
  <si>
    <t>per prima cosa ordino!!!!</t>
  </si>
  <si>
    <r>
      <rPr>
        <sz val="14"/>
        <color rgb="FFFF0000"/>
        <rFont val="Symbol"/>
        <family val="1"/>
        <charset val="2"/>
      </rPr>
      <t>D</t>
    </r>
    <r>
      <rPr>
        <sz val="14"/>
        <color rgb="FFFF0000"/>
        <rFont val="Calibri"/>
        <family val="2"/>
        <scheme val="minor"/>
      </rPr>
      <t>max</t>
    </r>
  </si>
  <si>
    <r>
      <t>2</t>
    </r>
    <r>
      <rPr>
        <sz val="14"/>
        <color rgb="FFFF0000"/>
        <rFont val="Symbol"/>
        <family val="1"/>
        <charset val="2"/>
      </rPr>
      <t>m</t>
    </r>
  </si>
  <si>
    <t>in "curva di Lorenz" si può vedere il grafico costruito con le colonne F (fi, in ascissa) e G (qi, in ordinata)</t>
  </si>
  <si>
    <t>qui vedo che Delta è 18,6</t>
  </si>
  <si>
    <t>ma se le penne fossero tutte e 60 nelle mani di uno solo dei 5 (ad esempio tizio5), allora Delta sarebbe il doppio della media!</t>
  </si>
  <si>
    <r>
      <t>2(n-1)</t>
    </r>
    <r>
      <rPr>
        <sz val="14"/>
        <color theme="1"/>
        <rFont val="Symbol"/>
        <family val="1"/>
        <charset val="2"/>
      </rPr>
      <t>S</t>
    </r>
    <r>
      <rPr>
        <sz val="14"/>
        <color theme="1"/>
        <rFont val="Calibri"/>
        <family val="2"/>
        <scheme val="minor"/>
      </rPr>
      <t>xi/(n(n-1))</t>
    </r>
  </si>
  <si>
    <t>pertanto la somma delle celle gialle è</t>
  </si>
  <si>
    <r>
      <t>2(n-1)</t>
    </r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alibri"/>
        <family val="2"/>
        <scheme val="minor"/>
      </rPr>
      <t>xi</t>
    </r>
  </si>
  <si>
    <t>e la media? Dato che le celle gialle sono in tutto n(n-1), in questo caso 18x17=306 celle gialle,</t>
  </si>
  <si>
    <t xml:space="preserve">ma dato che 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</si>
  <si>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alibri"/>
        <family val="2"/>
        <scheme val="minor"/>
      </rPr>
      <t>xi/n=</t>
    </r>
    <r>
      <rPr>
        <sz val="12"/>
        <color theme="1"/>
        <rFont val="Symbol"/>
        <family val="1"/>
        <charset val="2"/>
      </rPr>
      <t>m</t>
    </r>
  </si>
  <si>
    <t>Vediamo quanto sarebbe Delta max nel caso ad esempio di 18 osservazioni</t>
  </si>
  <si>
    <t>ma se il cartattere trasferibile fosse "trasferitio" tutto  nelle mani di uno solo dei 18  (ad esempio tizio18), allora …</t>
  </si>
  <si>
    <t>nella matrice 18x18 qui sotto avrei ad ogni incrocio 0, tranne che nell'ultima colonna (n-1 termini, cioè 17) e nell'ultima riga (altri n-1 termini)</t>
  </si>
  <si>
    <t xml:space="preserve">la media delle celle gialle (delle differenze semplici assolute) è </t>
  </si>
  <si>
    <t xml:space="preserve">allora </t>
  </si>
  <si>
    <r>
      <t>delta max= 2(n-1)</t>
    </r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alibri"/>
        <family val="2"/>
        <scheme val="minor"/>
      </rPr>
      <t>xi/(n(n-1))</t>
    </r>
  </si>
  <si>
    <r>
      <t>delta max=</t>
    </r>
    <r>
      <rPr>
        <sz val="12"/>
        <color theme="1"/>
        <rFont val="Symbol MT"/>
        <family val="1"/>
        <charset val="2"/>
      </rPr>
      <t>m</t>
    </r>
  </si>
  <si>
    <t>tra i 3 omìni non c'è gran differenza, mentre</t>
  </si>
  <si>
    <t>dei 3 ragni uno è minuscolo e uno enorme</t>
  </si>
  <si>
    <t xml:space="preserve">eppure sigma sembrerebbeindicare una variabilità maggiore per </t>
  </si>
  <si>
    <t>l'altezza degli omìni</t>
  </si>
  <si>
    <t>il confronto corretto si ha relativizzando sigma alla media:</t>
  </si>
  <si>
    <t>2,08cm di sigma sono tanti se rapportati a una media di 2,13,</t>
  </si>
  <si>
    <t>mentre 2,45cm di sigma sono pochi se rapportati a una media di 173</t>
  </si>
  <si>
    <t>lunghezza ragni (cm)</t>
  </si>
  <si>
    <t>altezza omìni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</si>
</sst>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6" formatCode="_-* #,##0_-;\-* #,##0_-;_-* &quot;-&quot;??_-;_-@_-"/>
    <numFmt numFmtId="168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theme="1"/>
      <name val="Symbol"/>
      <family val="1"/>
      <charset val="2"/>
    </font>
    <font>
      <sz val="18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2"/>
      <color rgb="FFFF0000"/>
      <name val="Arial Narrow"/>
      <family val="2"/>
    </font>
    <font>
      <sz val="12"/>
      <name val="Arial Narrow"/>
      <family val="2"/>
    </font>
    <font>
      <b/>
      <sz val="14"/>
      <color rgb="FFFF0000"/>
      <name val="Calibri"/>
      <family val="2"/>
      <scheme val="minor"/>
    </font>
    <font>
      <sz val="18"/>
      <color rgb="FFFF0000"/>
      <name val="Symbol"/>
      <family val="1"/>
      <charset val="2"/>
    </font>
    <font>
      <sz val="14"/>
      <color rgb="FFFF0000"/>
      <name val="Calibri"/>
      <family val="2"/>
      <scheme val="minor"/>
    </font>
    <font>
      <sz val="14"/>
      <color rgb="FFFF0000"/>
      <name val="Symbol"/>
      <family val="1"/>
      <charset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Symbol MT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right"/>
    </xf>
    <xf numFmtId="164" fontId="0" fillId="0" borderId="0" xfId="2" applyNumberFormat="1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7" fillId="0" borderId="0" xfId="0" applyFont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Fill="1" applyBorder="1"/>
    <xf numFmtId="0" fontId="0" fillId="0" borderId="0" xfId="0" applyAlignment="1">
      <alignment horizontal="center" wrapText="1"/>
    </xf>
    <xf numFmtId="166" fontId="0" fillId="0" borderId="0" xfId="1" applyNumberFormat="1" applyFont="1"/>
    <xf numFmtId="9" fontId="0" fillId="0" borderId="0" xfId="2" applyFont="1"/>
    <xf numFmtId="10" fontId="0" fillId="0" borderId="0" xfId="2" applyNumberFormat="1" applyFont="1"/>
    <xf numFmtId="1" fontId="10" fillId="2" borderId="4" xfId="1" quotePrefix="1" applyNumberFormat="1" applyFont="1" applyFill="1" applyBorder="1" applyAlignment="1">
      <alignment horizontal="center"/>
    </xf>
    <xf numFmtId="1" fontId="11" fillId="0" borderId="0" xfId="1" quotePrefix="1" applyNumberFormat="1" applyFont="1"/>
    <xf numFmtId="1" fontId="11" fillId="0" borderId="0" xfId="1" applyNumberFormat="1" applyFont="1"/>
    <xf numFmtId="168" fontId="0" fillId="0" borderId="0" xfId="2" applyNumberFormat="1" applyFont="1"/>
    <xf numFmtId="0" fontId="12" fillId="0" borderId="0" xfId="0" applyFont="1" applyAlignment="1">
      <alignment horizontal="center"/>
    </xf>
    <xf numFmtId="0" fontId="2" fillId="0" borderId="0" xfId="0" applyFont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 in colonna'!$G$1</c:f>
              <c:strCache>
                <c:ptCount val="1"/>
                <c:pt idx="0">
                  <c:v>qi (frazione dell'ammontare del catrattere posseduto dagli individui che hanno  x inferiore o uguale a xi)</c:v>
                </c:pt>
              </c:strCache>
            </c:strRef>
          </c:tx>
          <c:xVal>
            <c:numRef>
              <c:f>'R in colonna'!$F$2:$F$7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 formatCode="0%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'R in colonna'!$G$2:$G$7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1.6666666666666666E-2</c:v>
                </c:pt>
                <c:pt idx="3" formatCode="0.00%">
                  <c:v>6.6666666666666666E-2</c:v>
                </c:pt>
                <c:pt idx="4">
                  <c:v>0.36666666666666664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4B-4BF6-B546-AD189A74D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56832"/>
        <c:axId val="208056256"/>
      </c:scatterChart>
      <c:valAx>
        <c:axId val="208056832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08056256"/>
        <c:crosses val="autoZero"/>
        <c:crossBetween val="midCat"/>
      </c:valAx>
      <c:valAx>
        <c:axId val="20805625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056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22427792407502"/>
          <c:y val="0.13634827217456982"/>
          <c:w val="0.33177572207592498"/>
          <c:h val="0.860264128085669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'calcolo R in colonna (100 oss)'!$G$1</c:f>
              <c:strCache>
                <c:ptCount val="1"/>
                <c:pt idx="0">
                  <c:v>qi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'calcolo R in colonna (100 oss)'!$F$2:$F$101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1.0000000000000007</c:v>
                </c:pt>
              </c:numCache>
            </c:numRef>
          </c:xVal>
          <c:yVal>
            <c:numRef>
              <c:f>'calcolo R in colonna (100 oss)'!$G$2:$G$101</c:f>
              <c:numCache>
                <c:formatCode>0.000%</c:formatCode>
                <c:ptCount val="100"/>
                <c:pt idx="0">
                  <c:v>7.7888499877119561E-4</c:v>
                </c:pt>
                <c:pt idx="1">
                  <c:v>1.7684863879503659E-3</c:v>
                </c:pt>
                <c:pt idx="2">
                  <c:v>2.7864590541776925E-3</c:v>
                </c:pt>
                <c:pt idx="3">
                  <c:v>4.8115600509828016E-3</c:v>
                </c:pt>
                <c:pt idx="4">
                  <c:v>7.2984080528950756E-3</c:v>
                </c:pt>
                <c:pt idx="5">
                  <c:v>9.9688709058248885E-3</c:v>
                </c:pt>
                <c:pt idx="6">
                  <c:v>1.2648070479795999E-2</c:v>
                </c:pt>
                <c:pt idx="7">
                  <c:v>1.5348308277239955E-2</c:v>
                </c:pt>
                <c:pt idx="8">
                  <c:v>1.8283015153445666E-2</c:v>
                </c:pt>
                <c:pt idx="9">
                  <c:v>2.1241170990515413E-2</c:v>
                </c:pt>
                <c:pt idx="10">
                  <c:v>2.4467980271138938E-2</c:v>
                </c:pt>
                <c:pt idx="11">
                  <c:v>2.7704996784736074E-2</c:v>
                </c:pt>
                <c:pt idx="12">
                  <c:v>3.1082286114766194E-2</c:v>
                </c:pt>
                <c:pt idx="13">
                  <c:v>3.4522242064194415E-2</c:v>
                </c:pt>
                <c:pt idx="14">
                  <c:v>3.8138493844203543E-2</c:v>
                </c:pt>
                <c:pt idx="15">
                  <c:v>4.1916523838542739E-2</c:v>
                </c:pt>
                <c:pt idx="16">
                  <c:v>4.5855456546614215E-2</c:v>
                </c:pt>
                <c:pt idx="17">
                  <c:v>4.984355391326821E-2</c:v>
                </c:pt>
                <c:pt idx="18">
                  <c:v>5.3924664365513013E-2</c:v>
                </c:pt>
                <c:pt idx="19">
                  <c:v>5.8041627930446468E-2</c:v>
                </c:pt>
                <c:pt idx="20">
                  <c:v>6.2217399394913657E-2</c:v>
                </c:pt>
                <c:pt idx="21">
                  <c:v>6.6397746398908261E-2</c:v>
                </c:pt>
                <c:pt idx="22">
                  <c:v>7.0678341875549361E-2</c:v>
                </c:pt>
                <c:pt idx="23">
                  <c:v>7.5056143326773198E-2</c:v>
                </c:pt>
                <c:pt idx="24">
                  <c:v>7.9501310224288718E-2</c:v>
                </c:pt>
                <c:pt idx="25">
                  <c:v>8.4295850801790528E-2</c:v>
                </c:pt>
                <c:pt idx="26">
                  <c:v>8.9160224019719542E-2</c:v>
                </c:pt>
                <c:pt idx="27">
                  <c:v>9.4062975443380617E-2</c:v>
                </c:pt>
                <c:pt idx="28">
                  <c:v>9.911730152876698E-2</c:v>
                </c:pt>
                <c:pt idx="29">
                  <c:v>0.10426350598493381</c:v>
                </c:pt>
                <c:pt idx="30">
                  <c:v>0.10950455144223514</c:v>
                </c:pt>
                <c:pt idx="31">
                  <c:v>0.11500888989693676</c:v>
                </c:pt>
                <c:pt idx="32">
                  <c:v>0.12053508032347056</c:v>
                </c:pt>
                <c:pt idx="33">
                  <c:v>0.1260829015046914</c:v>
                </c:pt>
                <c:pt idx="34">
                  <c:v>0.13169761153399862</c:v>
                </c:pt>
                <c:pt idx="35">
                  <c:v>0.13739055660463423</c:v>
                </c:pt>
                <c:pt idx="36">
                  <c:v>0.14344066011595275</c:v>
                </c:pt>
                <c:pt idx="37">
                  <c:v>0.1496903634604268</c:v>
                </c:pt>
                <c:pt idx="38">
                  <c:v>0.15597188438539372</c:v>
                </c:pt>
                <c:pt idx="39">
                  <c:v>0.16235791726630852</c:v>
                </c:pt>
                <c:pt idx="40">
                  <c:v>0.16879323827646395</c:v>
                </c:pt>
                <c:pt idx="41">
                  <c:v>0.1752613286549802</c:v>
                </c:pt>
                <c:pt idx="42">
                  <c:v>0.18198484214102081</c:v>
                </c:pt>
                <c:pt idx="43">
                  <c:v>0.18872760432230695</c:v>
                </c:pt>
                <c:pt idx="44">
                  <c:v>0.19547443827221364</c:v>
                </c:pt>
                <c:pt idx="45">
                  <c:v>0.20229116599045069</c:v>
                </c:pt>
                <c:pt idx="46">
                  <c:v>0.20923087600365148</c:v>
                </c:pt>
                <c:pt idx="47">
                  <c:v>0.21619965283756121</c:v>
                </c:pt>
                <c:pt idx="48">
                  <c:v>0.22332953614908468</c:v>
                </c:pt>
                <c:pt idx="49">
                  <c:v>0.2305164273829847</c:v>
                </c:pt>
                <c:pt idx="50">
                  <c:v>0.23800783226424788</c:v>
                </c:pt>
                <c:pt idx="51">
                  <c:v>0.24584465554260965</c:v>
                </c:pt>
                <c:pt idx="52">
                  <c:v>0.25392484988769609</c:v>
                </c:pt>
                <c:pt idx="53">
                  <c:v>0.26206379950070824</c:v>
                </c:pt>
                <c:pt idx="54">
                  <c:v>0.2703692275571663</c:v>
                </c:pt>
                <c:pt idx="55">
                  <c:v>0.27871981910032856</c:v>
                </c:pt>
                <c:pt idx="56">
                  <c:v>0.28708405505632034</c:v>
                </c:pt>
                <c:pt idx="57">
                  <c:v>0.29557595389488389</c:v>
                </c:pt>
                <c:pt idx="58">
                  <c:v>0.30410709377918382</c:v>
                </c:pt>
                <c:pt idx="59">
                  <c:v>0.31266571333054344</c:v>
                </c:pt>
                <c:pt idx="60">
                  <c:v>0.32128908295979591</c:v>
                </c:pt>
                <c:pt idx="61">
                  <c:v>0.33001760248143991</c:v>
                </c:pt>
                <c:pt idx="62">
                  <c:v>0.33900862319216518</c:v>
                </c:pt>
                <c:pt idx="63">
                  <c:v>0.34824052487347373</c:v>
                </c:pt>
                <c:pt idx="64">
                  <c:v>0.3577179436399987</c:v>
                </c:pt>
                <c:pt idx="65">
                  <c:v>0.36729166581971301</c:v>
                </c:pt>
                <c:pt idx="66">
                  <c:v>0.37701174356170891</c:v>
                </c:pt>
                <c:pt idx="67">
                  <c:v>0.38699836526512771</c:v>
                </c:pt>
                <c:pt idx="68">
                  <c:v>0.39706662844812313</c:v>
                </c:pt>
                <c:pt idx="69">
                  <c:v>0.40735329856360314</c:v>
                </c:pt>
                <c:pt idx="70">
                  <c:v>0.41772833533108178</c:v>
                </c:pt>
                <c:pt idx="71">
                  <c:v>0.42821458937062823</c:v>
                </c:pt>
                <c:pt idx="72">
                  <c:v>0.43894102078821773</c:v>
                </c:pt>
                <c:pt idx="73">
                  <c:v>0.4502443730406932</c:v>
                </c:pt>
                <c:pt idx="74">
                  <c:v>0.46158241128750388</c:v>
                </c:pt>
                <c:pt idx="75">
                  <c:v>0.47299900857293825</c:v>
                </c:pt>
                <c:pt idx="76">
                  <c:v>0.48443987934223331</c:v>
                </c:pt>
                <c:pt idx="77">
                  <c:v>0.49643260638297054</c:v>
                </c:pt>
                <c:pt idx="78">
                  <c:v>0.50867058177873747</c:v>
                </c:pt>
                <c:pt idx="79">
                  <c:v>0.52115386680992326</c:v>
                </c:pt>
                <c:pt idx="80">
                  <c:v>0.53369044804793753</c:v>
                </c:pt>
                <c:pt idx="81">
                  <c:v>0.54625501716821012</c:v>
                </c:pt>
                <c:pt idx="82">
                  <c:v>0.55899418548285496</c:v>
                </c:pt>
                <c:pt idx="83">
                  <c:v>0.57212930975529663</c:v>
                </c:pt>
                <c:pt idx="84">
                  <c:v>0.5860399606192499</c:v>
                </c:pt>
                <c:pt idx="85">
                  <c:v>0.59996093810520579</c:v>
                </c:pt>
                <c:pt idx="86">
                  <c:v>0.6139391421010103</c:v>
                </c:pt>
                <c:pt idx="87">
                  <c:v>0.62857395278487438</c:v>
                </c:pt>
                <c:pt idx="88">
                  <c:v>0.64556747789610935</c:v>
                </c:pt>
                <c:pt idx="89">
                  <c:v>0.6632457566308243</c:v>
                </c:pt>
                <c:pt idx="90">
                  <c:v>0.68094914902732429</c:v>
                </c:pt>
                <c:pt idx="91">
                  <c:v>0.6988439809864756</c:v>
                </c:pt>
                <c:pt idx="92">
                  <c:v>0.71734254987189494</c:v>
                </c:pt>
                <c:pt idx="93">
                  <c:v>0.73988700467490875</c:v>
                </c:pt>
                <c:pt idx="94">
                  <c:v>0.7629603817612064</c:v>
                </c:pt>
                <c:pt idx="95">
                  <c:v>0.7877259376912058</c:v>
                </c:pt>
                <c:pt idx="96">
                  <c:v>0.81546210508980455</c:v>
                </c:pt>
                <c:pt idx="97">
                  <c:v>0.84675850517064566</c:v>
                </c:pt>
                <c:pt idx="98">
                  <c:v>0.88382251239625131</c:v>
                </c:pt>
                <c:pt idx="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46-431D-B13F-7841D775E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702128"/>
        <c:axId val="1233696720"/>
      </c:scatterChart>
      <c:valAx>
        <c:axId val="12337021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33696720"/>
        <c:crosses val="autoZero"/>
        <c:crossBetween val="midCat"/>
      </c:valAx>
      <c:valAx>
        <c:axId val="1233696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3370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86832</xdr:colOff>
      <xdr:row>6</xdr:row>
      <xdr:rowOff>143778</xdr:rowOff>
    </xdr:from>
    <xdr:to>
      <xdr:col>0</xdr:col>
      <xdr:colOff>580251</xdr:colOff>
      <xdr:row>9</xdr:row>
      <xdr:rowOff>67399</xdr:rowOff>
    </xdr:to>
    <xdr:grpSp>
      <xdr:nvGrpSpPr>
        <xdr:cNvPr id="5" name="Gruppo 4"/>
        <xdr:cNvGrpSpPr/>
      </xdr:nvGrpSpPr>
      <xdr:grpSpPr>
        <a:xfrm>
          <a:off x="86832" y="1286778"/>
          <a:ext cx="493419" cy="876121"/>
          <a:chOff x="6706707" y="523034"/>
          <a:chExt cx="493419" cy="865389"/>
        </a:xfrm>
      </xdr:grpSpPr>
      <xdr:pic>
        <xdr:nvPicPr>
          <xdr:cNvPr id="2" name="Immagine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708585" y="939085"/>
            <a:ext cx="491541" cy="449338"/>
          </a:xfrm>
          <a:prstGeom prst="rect">
            <a:avLst/>
          </a:prstGeom>
        </xdr:spPr>
      </xdr:pic>
      <xdr:pic>
        <xdr:nvPicPr>
          <xdr:cNvPr id="3" name="Immagin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706707" y="690898"/>
            <a:ext cx="210652" cy="192566"/>
          </a:xfrm>
          <a:prstGeom prst="rect">
            <a:avLst/>
          </a:prstGeom>
        </xdr:spPr>
      </xdr:pic>
      <xdr:pic>
        <xdr:nvPicPr>
          <xdr:cNvPr id="4" name="Immagine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718244" y="523034"/>
            <a:ext cx="76703" cy="70117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517494</xdr:colOff>
      <xdr:row>0</xdr:row>
      <xdr:rowOff>0</xdr:rowOff>
    </xdr:from>
    <xdr:to>
      <xdr:col>17</xdr:col>
      <xdr:colOff>13685</xdr:colOff>
      <xdr:row>27</xdr:row>
      <xdr:rowOff>181109</xdr:rowOff>
    </xdr:to>
    <xdr:grpSp>
      <xdr:nvGrpSpPr>
        <xdr:cNvPr id="9" name="Gruppo 8"/>
        <xdr:cNvGrpSpPr/>
      </xdr:nvGrpSpPr>
      <xdr:grpSpPr>
        <a:xfrm flipH="1">
          <a:off x="4451319" y="0"/>
          <a:ext cx="5592191" cy="5705609"/>
          <a:chOff x="3809656" y="100616"/>
          <a:chExt cx="5599436" cy="5252165"/>
        </a:xfrm>
      </xdr:grpSpPr>
      <xdr:pic>
        <xdr:nvPicPr>
          <xdr:cNvPr id="6" name="Immagine 5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9656" y="100616"/>
            <a:ext cx="2039499" cy="5252165"/>
          </a:xfrm>
          <a:prstGeom prst="rect">
            <a:avLst/>
          </a:prstGeom>
        </xdr:spPr>
      </xdr:pic>
      <xdr:pic>
        <xdr:nvPicPr>
          <xdr:cNvPr id="7" name="Immagine 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659116" y="223234"/>
            <a:ext cx="2039499" cy="5129547"/>
          </a:xfrm>
          <a:prstGeom prst="rect">
            <a:avLst/>
          </a:prstGeom>
        </xdr:spPr>
      </xdr:pic>
      <xdr:pic>
        <xdr:nvPicPr>
          <xdr:cNvPr id="8" name="Immagine 7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369593" y="308556"/>
            <a:ext cx="2039499" cy="50442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42992</xdr:colOff>
      <xdr:row>3</xdr:row>
      <xdr:rowOff>127775</xdr:rowOff>
    </xdr:from>
    <xdr:to>
      <xdr:col>21</xdr:col>
      <xdr:colOff>14414</xdr:colOff>
      <xdr:row>19</xdr:row>
      <xdr:rowOff>162622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360091</xdr:colOff>
      <xdr:row>11</xdr:row>
      <xdr:rowOff>46463</xdr:rowOff>
    </xdr:from>
    <xdr:to>
      <xdr:col>6</xdr:col>
      <xdr:colOff>0</xdr:colOff>
      <xdr:row>19</xdr:row>
      <xdr:rowOff>11615</xdr:rowOff>
    </xdr:to>
    <xdr:sp macro="" textlink="">
      <xdr:nvSpPr>
        <xdr:cNvPr id="5" name="Fumetto 2 4"/>
        <xdr:cNvSpPr/>
      </xdr:nvSpPr>
      <xdr:spPr>
        <a:xfrm>
          <a:off x="1568140" y="3240823"/>
          <a:ext cx="2392866" cy="1451981"/>
        </a:xfrm>
        <a:prstGeom prst="wedgeRoundRectCallout">
          <a:avLst>
            <a:gd name="adj1" fmla="val -12852"/>
            <a:gd name="adj2" fmla="val -105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2800"/>
            <a:t>per prima cosa </a:t>
          </a:r>
          <a:r>
            <a:rPr lang="it-IT" sz="2800" b="1" u="sng"/>
            <a:t>ordino!!!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0.08812</cdr:x>
      <cdr:y>0.88817</cdr:y>
    </cdr:from>
    <cdr:to>
      <cdr:x>0.50881</cdr:x>
      <cdr:y>0.89376</cdr:y>
    </cdr:to>
    <cdr:cxnSp macro="">
      <cdr:nvCxnSpPr>
        <cdr:cNvPr id="3" name="Connettore diritto 2"/>
        <cdr:cNvCxnSpPr/>
      </cdr:nvCxnSpPr>
      <cdr:spPr>
        <a:xfrm xmlns:a="http://schemas.openxmlformats.org/drawingml/2006/main">
          <a:off x="370051" y="2672071"/>
          <a:ext cx="1766727" cy="1681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0.50976</cdr:x>
      <cdr:y>0.04247</cdr:y>
    </cdr:from>
    <cdr:to>
      <cdr:x>0.60933</cdr:x>
      <cdr:y>0.89189</cdr:y>
    </cdr:to>
    <cdr:cxnSp macro="">
      <cdr:nvCxnSpPr>
        <cdr:cNvPr id="8" name="Connettore diritto 7"/>
        <cdr:cNvCxnSpPr/>
      </cdr:nvCxnSpPr>
      <cdr:spPr>
        <a:xfrm xmlns:a="http://schemas.openxmlformats.org/drawingml/2006/main" flipV="1">
          <a:off x="2140788" y="127775"/>
          <a:ext cx="418171" cy="255548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0.08678</cdr:x>
      <cdr:y>0.03619</cdr:y>
    </cdr:from>
    <cdr:to>
      <cdr:x>0.61104</cdr:x>
      <cdr:y>0.88717</cdr:y>
    </cdr:to>
    <cdr:cxnSp macro="">
      <cdr:nvCxnSpPr>
        <cdr:cNvPr id="6" name="Connettore diritto 5"/>
        <cdr:cNvCxnSpPr/>
      </cdr:nvCxnSpPr>
      <cdr:spPr>
        <a:xfrm xmlns:a="http://schemas.openxmlformats.org/drawingml/2006/main" flipV="1">
          <a:off x="364428" y="108879"/>
          <a:ext cx="2201694" cy="256019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970472</xdr:colOff>
      <xdr:row>2</xdr:row>
      <xdr:rowOff>98844</xdr:rowOff>
    </xdr:from>
    <xdr:to>
      <xdr:col>2</xdr:col>
      <xdr:colOff>1734269</xdr:colOff>
      <xdr:row>2</xdr:row>
      <xdr:rowOff>98844</xdr:rowOff>
    </xdr:to>
    <xdr:cxnSp macro="">
      <xdr:nvCxnSpPr>
        <xdr:cNvPr id="4" name="Connettore 2 3"/>
        <xdr:cNvCxnSpPr/>
      </xdr:nvCxnSpPr>
      <xdr:spPr>
        <a:xfrm>
          <a:off x="2435165" y="575094"/>
          <a:ext cx="763797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450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4"/>
  <sheetViews>
    <sheetView tabSelected="1" zoomScaleNormal="100" workbookViewId="0">
      <selection activeCell="V7" sqref="V7"/>
    </sheetView>
  </sheetViews>
  <sheetFormatPr defaultRowHeight="15" x14ac:dyDescent="0.25"/>
  <cols>
    <col min="3" max="3" width="4.140625" customWidth="1"/>
  </cols>
  <sheetData>
    <row r="7" spans="1:4" ht="45" x14ac:dyDescent="0.25">
      <c r="B7" s="38" t="s">
        <v>162</v>
      </c>
      <c r="D7" s="38" t="s">
        <v>163</v>
      </c>
    </row>
    <row r="8" spans="1:4" x14ac:dyDescent="0.25">
      <c r="B8">
        <v>0.1</v>
      </c>
      <c r="D8">
        <v>170</v>
      </c>
    </row>
    <row r="9" spans="1:4" x14ac:dyDescent="0.25">
      <c r="B9">
        <v>1.3</v>
      </c>
      <c r="D9">
        <v>173</v>
      </c>
    </row>
    <row r="10" spans="1:4" x14ac:dyDescent="0.25">
      <c r="B10">
        <v>5</v>
      </c>
      <c r="D10">
        <v>176</v>
      </c>
    </row>
    <row r="12" spans="1:4" x14ac:dyDescent="0.25">
      <c r="A12" s="1" t="s">
        <v>0</v>
      </c>
      <c r="B12">
        <f>_xlfn.STDEV.P(B8:B10)</f>
        <v>2.08539897594894</v>
      </c>
      <c r="D12">
        <f>_xlfn.STDEV.P(D8:D10)</f>
        <v>2.4494897427831779</v>
      </c>
    </row>
    <row r="13" spans="1:4" x14ac:dyDescent="0.25">
      <c r="A13" s="1" t="s">
        <v>1</v>
      </c>
      <c r="B13">
        <f>AVERAGE(B8:B10)</f>
        <v>2.1333333333333333</v>
      </c>
      <c r="D13">
        <f>AVERAGE(D8:D10)</f>
        <v>173</v>
      </c>
    </row>
    <row r="15" spans="1:4" x14ac:dyDescent="0.25">
      <c r="A15" s="3" t="s">
        <v>2</v>
      </c>
      <c r="B15" s="2">
        <f>B12/B13</f>
        <v>0.97753076997606558</v>
      </c>
      <c r="C15" s="2"/>
      <c r="D15" s="2">
        <f>D12/D13</f>
        <v>1.4158900247301607E-2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91" zoomScaleNormal="91" workbookViewId="0">
      <selection activeCell="M16" sqref="M16"/>
    </sheetView>
  </sheetViews>
  <sheetFormatPr defaultRowHeight="15" x14ac:dyDescent="0.25"/>
  <cols>
    <col min="1" max="1" width="5.5703125" customWidth="1"/>
    <col min="2" max="2" width="7.85546875" bestFit="1" customWidth="1"/>
    <col min="4" max="4" width="24" customWidth="1"/>
    <col min="5" max="9" width="6.5703125" customWidth="1"/>
    <col min="10" max="10" width="18.5703125" bestFit="1" customWidth="1"/>
  </cols>
  <sheetData>
    <row r="1" spans="1:10" x14ac:dyDescent="0.25">
      <c r="B1" s="4" t="s">
        <v>8</v>
      </c>
      <c r="C1" s="5" t="s">
        <v>8</v>
      </c>
      <c r="D1" s="5" t="s">
        <v>8</v>
      </c>
    </row>
    <row r="2" spans="1:10" x14ac:dyDescent="0.25">
      <c r="A2" t="s">
        <v>3</v>
      </c>
      <c r="B2" s="4">
        <v>0</v>
      </c>
      <c r="C2" s="5">
        <v>12</v>
      </c>
      <c r="D2" s="5">
        <v>60</v>
      </c>
      <c r="F2">
        <f>(B2-12)^2</f>
        <v>144</v>
      </c>
    </row>
    <row r="3" spans="1:10" x14ac:dyDescent="0.25">
      <c r="A3" t="s">
        <v>4</v>
      </c>
      <c r="B3" s="4">
        <v>18</v>
      </c>
      <c r="C3" s="5">
        <v>12</v>
      </c>
      <c r="D3" s="5">
        <v>0</v>
      </c>
      <c r="F3">
        <f t="shared" ref="F3:F6" si="0">(B3-12)^2</f>
        <v>36</v>
      </c>
    </row>
    <row r="4" spans="1:10" x14ac:dyDescent="0.25">
      <c r="A4" t="s">
        <v>5</v>
      </c>
      <c r="B4" s="4">
        <v>38</v>
      </c>
      <c r="C4" s="5">
        <v>12</v>
      </c>
      <c r="D4" s="5">
        <v>0</v>
      </c>
      <c r="F4">
        <f t="shared" si="0"/>
        <v>676</v>
      </c>
    </row>
    <row r="5" spans="1:10" x14ac:dyDescent="0.25">
      <c r="A5" t="s">
        <v>6</v>
      </c>
      <c r="B5" s="4">
        <v>3</v>
      </c>
      <c r="C5" s="5">
        <v>12</v>
      </c>
      <c r="D5" s="5">
        <v>0</v>
      </c>
      <c r="F5">
        <f t="shared" si="0"/>
        <v>81</v>
      </c>
    </row>
    <row r="6" spans="1:10" x14ac:dyDescent="0.25">
      <c r="A6" t="s">
        <v>7</v>
      </c>
      <c r="B6" s="4">
        <v>1</v>
      </c>
      <c r="C6" s="5">
        <v>12</v>
      </c>
      <c r="D6" s="5">
        <v>0</v>
      </c>
      <c r="F6">
        <f t="shared" si="0"/>
        <v>121</v>
      </c>
    </row>
    <row r="7" spans="1:10" x14ac:dyDescent="0.25">
      <c r="C7" s="5"/>
      <c r="D7" s="5"/>
    </row>
    <row r="8" spans="1:10" x14ac:dyDescent="0.25">
      <c r="B8">
        <f>SUM(B2:B7)</f>
        <v>60</v>
      </c>
      <c r="C8" s="5">
        <f>SUM(C2:C7)</f>
        <v>60</v>
      </c>
      <c r="D8" s="5">
        <v>60</v>
      </c>
      <c r="F8">
        <f>SUM(F2:F7)</f>
        <v>1058</v>
      </c>
      <c r="G8" t="s">
        <v>14</v>
      </c>
      <c r="H8" t="s">
        <v>15</v>
      </c>
    </row>
    <row r="9" spans="1:10" ht="17.25" x14ac:dyDescent="0.25">
      <c r="C9" s="5" t="s">
        <v>9</v>
      </c>
      <c r="D9" s="5" t="s">
        <v>10</v>
      </c>
      <c r="F9">
        <f>F8/5</f>
        <v>211.6</v>
      </c>
      <c r="G9" t="s">
        <v>16</v>
      </c>
      <c r="H9" t="s">
        <v>18</v>
      </c>
      <c r="J9" s="15"/>
    </row>
    <row r="10" spans="1:10" x14ac:dyDescent="0.25">
      <c r="F10">
        <f>F9^0.5</f>
        <v>14.546477236774544</v>
      </c>
      <c r="G10" t="s">
        <v>17</v>
      </c>
      <c r="H10" t="s">
        <v>19</v>
      </c>
    </row>
    <row r="12" spans="1:10" ht="24" thickBot="1" x14ac:dyDescent="0.4">
      <c r="A12" t="s">
        <v>13</v>
      </c>
      <c r="B12" s="6" t="s">
        <v>11</v>
      </c>
      <c r="D12" s="6" t="s">
        <v>11</v>
      </c>
      <c r="F12">
        <f>18.6/24</f>
        <v>0.77500000000000002</v>
      </c>
    </row>
    <row r="13" spans="1:10" ht="18.75" x14ac:dyDescent="0.3">
      <c r="B13" s="7" t="s">
        <v>12</v>
      </c>
      <c r="D13" s="7" t="s">
        <v>20</v>
      </c>
    </row>
    <row r="16" spans="1:10" x14ac:dyDescent="0.25">
      <c r="D16" t="s">
        <v>140</v>
      </c>
    </row>
    <row r="17" spans="4:9" x14ac:dyDescent="0.25">
      <c r="E17" s="4">
        <v>0</v>
      </c>
      <c r="F17" s="4">
        <v>18</v>
      </c>
      <c r="G17" s="4">
        <v>38</v>
      </c>
      <c r="H17" s="4">
        <v>3</v>
      </c>
      <c r="I17" s="4">
        <v>1</v>
      </c>
    </row>
    <row r="18" spans="4:9" x14ac:dyDescent="0.25">
      <c r="D18" s="4">
        <v>0</v>
      </c>
      <c r="E18" s="9"/>
      <c r="F18" s="8">
        <f t="shared" ref="F18:I22" si="1">ABS($D18-F$17)</f>
        <v>18</v>
      </c>
      <c r="G18" s="8">
        <f t="shared" si="1"/>
        <v>38</v>
      </c>
      <c r="H18" s="8">
        <f t="shared" si="1"/>
        <v>3</v>
      </c>
      <c r="I18" s="8">
        <f t="shared" si="1"/>
        <v>1</v>
      </c>
    </row>
    <row r="19" spans="4:9" x14ac:dyDescent="0.25">
      <c r="D19" s="4">
        <v>18</v>
      </c>
      <c r="E19" s="8">
        <f t="shared" ref="E19:E22" si="2">ABS($D19-E$17)</f>
        <v>18</v>
      </c>
      <c r="F19" s="9"/>
      <c r="G19" s="8">
        <f t="shared" si="1"/>
        <v>20</v>
      </c>
      <c r="H19" s="9">
        <f t="shared" si="1"/>
        <v>15</v>
      </c>
      <c r="I19" s="8">
        <f t="shared" si="1"/>
        <v>17</v>
      </c>
    </row>
    <row r="20" spans="4:9" x14ac:dyDescent="0.25">
      <c r="D20" s="4">
        <v>38</v>
      </c>
      <c r="E20" s="8">
        <f t="shared" si="2"/>
        <v>38</v>
      </c>
      <c r="F20" s="8">
        <f t="shared" si="1"/>
        <v>20</v>
      </c>
      <c r="G20" s="9"/>
      <c r="H20" s="8">
        <f t="shared" si="1"/>
        <v>35</v>
      </c>
      <c r="I20" s="8">
        <f t="shared" si="1"/>
        <v>37</v>
      </c>
    </row>
    <row r="21" spans="4:9" x14ac:dyDescent="0.25">
      <c r="D21" s="4">
        <v>3</v>
      </c>
      <c r="E21" s="8">
        <f t="shared" si="2"/>
        <v>3</v>
      </c>
      <c r="F21" s="8">
        <f t="shared" si="1"/>
        <v>15</v>
      </c>
      <c r="G21" s="8">
        <f t="shared" si="1"/>
        <v>35</v>
      </c>
      <c r="H21" s="9"/>
      <c r="I21" s="8">
        <f t="shared" si="1"/>
        <v>2</v>
      </c>
    </row>
    <row r="22" spans="4:9" x14ac:dyDescent="0.25">
      <c r="D22" s="4">
        <v>1</v>
      </c>
      <c r="E22" s="8">
        <f t="shared" si="2"/>
        <v>1</v>
      </c>
      <c r="F22" s="8">
        <f t="shared" si="1"/>
        <v>17</v>
      </c>
      <c r="G22" s="8">
        <f t="shared" si="1"/>
        <v>37</v>
      </c>
      <c r="H22" s="8">
        <f t="shared" si="1"/>
        <v>2</v>
      </c>
      <c r="I22" s="9"/>
    </row>
    <row r="24" spans="4:9" x14ac:dyDescent="0.25">
      <c r="E24" s="8">
        <f>SUM(E18:I22)/(5*4)</f>
        <v>18.600000000000001</v>
      </c>
    </row>
    <row r="25" spans="4:9" x14ac:dyDescent="0.25">
      <c r="E25">
        <f>AVERAGE(E18:I22)</f>
        <v>18.600000000000001</v>
      </c>
    </row>
    <row r="27" spans="4:9" x14ac:dyDescent="0.25">
      <c r="D27" t="s">
        <v>141</v>
      </c>
    </row>
    <row r="28" spans="4:9" x14ac:dyDescent="0.25">
      <c r="E28" s="4">
        <v>0</v>
      </c>
      <c r="F28" s="4">
        <v>0</v>
      </c>
      <c r="G28" s="4">
        <v>0</v>
      </c>
      <c r="H28" s="4">
        <v>0</v>
      </c>
      <c r="I28" s="4">
        <v>60</v>
      </c>
    </row>
    <row r="29" spans="4:9" x14ac:dyDescent="0.25">
      <c r="D29" s="4">
        <v>0</v>
      </c>
      <c r="E29" s="8"/>
      <c r="F29" s="8">
        <f t="shared" ref="E29:I33" si="3">ABS($D29-F$28)</f>
        <v>0</v>
      </c>
      <c r="G29" s="8">
        <f t="shared" si="3"/>
        <v>0</v>
      </c>
      <c r="H29" s="8">
        <f t="shared" si="3"/>
        <v>0</v>
      </c>
      <c r="I29" s="8">
        <f t="shared" si="3"/>
        <v>60</v>
      </c>
    </row>
    <row r="30" spans="4:9" x14ac:dyDescent="0.25">
      <c r="D30" s="4">
        <v>0</v>
      </c>
      <c r="E30" s="8">
        <f t="shared" si="3"/>
        <v>0</v>
      </c>
      <c r="F30" s="8"/>
      <c r="G30" s="8">
        <f t="shared" si="3"/>
        <v>0</v>
      </c>
      <c r="H30" s="8">
        <f t="shared" si="3"/>
        <v>0</v>
      </c>
      <c r="I30" s="8">
        <f t="shared" si="3"/>
        <v>60</v>
      </c>
    </row>
    <row r="31" spans="4:9" x14ac:dyDescent="0.25">
      <c r="D31" s="4">
        <v>0</v>
      </c>
      <c r="E31" s="8">
        <f t="shared" si="3"/>
        <v>0</v>
      </c>
      <c r="F31" s="8">
        <f t="shared" si="3"/>
        <v>0</v>
      </c>
      <c r="G31" s="8"/>
      <c r="H31" s="8">
        <f t="shared" si="3"/>
        <v>0</v>
      </c>
      <c r="I31" s="8">
        <f t="shared" si="3"/>
        <v>60</v>
      </c>
    </row>
    <row r="32" spans="4:9" x14ac:dyDescent="0.25">
      <c r="D32" s="4">
        <v>0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8"/>
      <c r="I32" s="8">
        <f t="shared" si="3"/>
        <v>60</v>
      </c>
    </row>
    <row r="33" spans="4:9" x14ac:dyDescent="0.25">
      <c r="D33" s="4">
        <v>60</v>
      </c>
      <c r="E33" s="8">
        <f t="shared" si="3"/>
        <v>60</v>
      </c>
      <c r="F33" s="8">
        <f t="shared" si="3"/>
        <v>60</v>
      </c>
      <c r="G33" s="8">
        <f t="shared" si="3"/>
        <v>60</v>
      </c>
      <c r="H33" s="8">
        <f t="shared" si="3"/>
        <v>60</v>
      </c>
      <c r="I33" s="8"/>
    </row>
    <row r="35" spans="4:9" ht="18.75" x14ac:dyDescent="0.3">
      <c r="D35" s="10" t="s">
        <v>142</v>
      </c>
      <c r="E35" s="8">
        <f>SUM(E29:I33)/(5*4)</f>
        <v>24</v>
      </c>
    </row>
    <row r="36" spans="4:9" x14ac:dyDescent="0.25">
      <c r="E36">
        <f>AVERAGE(E29:I33)</f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zoomScaleNormal="100" workbookViewId="0">
      <selection activeCell="J10" sqref="J10"/>
    </sheetView>
  </sheetViews>
  <sheetFormatPr defaultColWidth="3.7109375" defaultRowHeight="15" x14ac:dyDescent="0.25"/>
  <cols>
    <col min="6" max="6" width="4.28515625" customWidth="1"/>
    <col min="41" max="41" width="4" bestFit="1" customWidth="1"/>
  </cols>
  <sheetData>
    <row r="1" spans="1:41" x14ac:dyDescent="0.25">
      <c r="A1" t="s">
        <v>148</v>
      </c>
    </row>
    <row r="2" spans="1:41" ht="15.75" x14ac:dyDescent="0.25">
      <c r="A2" s="37" t="s">
        <v>149</v>
      </c>
    </row>
    <row r="3" spans="1:41" ht="15.75" x14ac:dyDescent="0.25">
      <c r="A3" s="37" t="s">
        <v>150</v>
      </c>
    </row>
    <row r="4" spans="1:41" ht="15.75" x14ac:dyDescent="0.25">
      <c r="A4" s="37" t="s">
        <v>143</v>
      </c>
    </row>
    <row r="5" spans="1:41" ht="15.75" x14ac:dyDescent="0.25">
      <c r="A5" s="37" t="s">
        <v>144</v>
      </c>
    </row>
    <row r="6" spans="1:41" ht="18.75" x14ac:dyDescent="0.3">
      <c r="A6" s="37" t="s">
        <v>145</v>
      </c>
      <c r="F6" s="10"/>
    </row>
    <row r="7" spans="1:41" ht="18.75" x14ac:dyDescent="0.3">
      <c r="A7" s="37" t="s">
        <v>151</v>
      </c>
      <c r="F7" s="10"/>
    </row>
    <row r="8" spans="1:41" ht="18.75" x14ac:dyDescent="0.3">
      <c r="A8" s="37" t="s">
        <v>153</v>
      </c>
      <c r="F8" s="10"/>
      <c r="AO8">
        <f>18*17</f>
        <v>306</v>
      </c>
    </row>
    <row r="9" spans="1:41" ht="15.75" x14ac:dyDescent="0.25">
      <c r="A9" s="37" t="s">
        <v>146</v>
      </c>
    </row>
    <row r="10" spans="1:41" ht="15.75" x14ac:dyDescent="0.25">
      <c r="A10" s="37" t="s">
        <v>147</v>
      </c>
    </row>
    <row r="11" spans="1:41" ht="15.75" x14ac:dyDescent="0.25">
      <c r="A11" s="37" t="s">
        <v>152</v>
      </c>
    </row>
    <row r="12" spans="1:41" ht="15.75" x14ac:dyDescent="0.25">
      <c r="A12" s="37" t="s">
        <v>154</v>
      </c>
    </row>
    <row r="13" spans="1:41" x14ac:dyDescent="0.25"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13" t="s">
        <v>22</v>
      </c>
    </row>
    <row r="14" spans="1:41" x14ac:dyDescent="0.25">
      <c r="D14" s="4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 t="s">
        <v>21</v>
      </c>
    </row>
    <row r="15" spans="1:41" x14ac:dyDescent="0.25">
      <c r="D15" s="4">
        <v>0</v>
      </c>
      <c r="E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 t="s">
        <v>21</v>
      </c>
    </row>
    <row r="16" spans="1:41" x14ac:dyDescent="0.25">
      <c r="D16" s="4">
        <v>0</v>
      </c>
      <c r="E16" s="11">
        <v>0</v>
      </c>
      <c r="F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 t="s">
        <v>21</v>
      </c>
    </row>
    <row r="17" spans="4:22" x14ac:dyDescent="0.25">
      <c r="D17" s="4">
        <v>0</v>
      </c>
      <c r="E17" s="11">
        <v>0</v>
      </c>
      <c r="F17" s="11">
        <v>0</v>
      </c>
      <c r="G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 t="s">
        <v>21</v>
      </c>
    </row>
    <row r="18" spans="4:22" x14ac:dyDescent="0.25">
      <c r="D18" s="4">
        <v>0</v>
      </c>
      <c r="E18" s="11">
        <v>0</v>
      </c>
      <c r="F18" s="11">
        <v>0</v>
      </c>
      <c r="G18" s="11">
        <v>0</v>
      </c>
      <c r="H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 t="s">
        <v>21</v>
      </c>
    </row>
    <row r="19" spans="4:22" x14ac:dyDescent="0.25">
      <c r="D19" s="4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 t="s">
        <v>21</v>
      </c>
    </row>
    <row r="20" spans="4:22" x14ac:dyDescent="0.25">
      <c r="D20" s="4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 t="s">
        <v>21</v>
      </c>
    </row>
    <row r="21" spans="4:22" x14ac:dyDescent="0.25">
      <c r="D21" s="4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 t="s">
        <v>21</v>
      </c>
    </row>
    <row r="22" spans="4:22" x14ac:dyDescent="0.25">
      <c r="D22" s="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 t="s">
        <v>21</v>
      </c>
    </row>
    <row r="23" spans="4:22" x14ac:dyDescent="0.25">
      <c r="D23" s="4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 t="s">
        <v>21</v>
      </c>
    </row>
    <row r="24" spans="4:22" x14ac:dyDescent="0.25">
      <c r="D24" s="4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 t="s">
        <v>21</v>
      </c>
    </row>
    <row r="25" spans="4:22" x14ac:dyDescent="0.25">
      <c r="D25" s="4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 t="s">
        <v>21</v>
      </c>
    </row>
    <row r="26" spans="4:22" x14ac:dyDescent="0.25">
      <c r="D26" s="4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v>0</v>
      </c>
      <c r="S26" s="11">
        <v>0</v>
      </c>
      <c r="T26" s="11">
        <v>0</v>
      </c>
      <c r="U26" s="11">
        <v>0</v>
      </c>
      <c r="V26" s="11" t="s">
        <v>21</v>
      </c>
    </row>
    <row r="27" spans="4:22" x14ac:dyDescent="0.25">
      <c r="D27" s="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S27" s="11">
        <v>0</v>
      </c>
      <c r="T27" s="11">
        <v>0</v>
      </c>
      <c r="U27" s="11">
        <v>0</v>
      </c>
      <c r="V27" s="11" t="s">
        <v>21</v>
      </c>
    </row>
    <row r="28" spans="4:22" x14ac:dyDescent="0.25">
      <c r="D28" s="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T28" s="11">
        <v>0</v>
      </c>
      <c r="U28" s="11">
        <v>0</v>
      </c>
      <c r="V28" s="11" t="s">
        <v>21</v>
      </c>
    </row>
    <row r="29" spans="4:22" x14ac:dyDescent="0.25">
      <c r="D29" s="4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U29" s="11">
        <v>0</v>
      </c>
      <c r="V29" s="11" t="s">
        <v>21</v>
      </c>
    </row>
    <row r="30" spans="4:22" x14ac:dyDescent="0.25">
      <c r="D30" s="4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V30" s="11" t="s">
        <v>21</v>
      </c>
    </row>
    <row r="31" spans="4:22" x14ac:dyDescent="0.25">
      <c r="D31" s="13" t="s">
        <v>22</v>
      </c>
      <c r="E31" s="12" t="s">
        <v>21</v>
      </c>
      <c r="F31" s="11" t="s">
        <v>21</v>
      </c>
      <c r="G31" s="11" t="s">
        <v>21</v>
      </c>
      <c r="H31" s="11" t="s">
        <v>21</v>
      </c>
      <c r="I31" s="11" t="s">
        <v>21</v>
      </c>
      <c r="J31" s="11" t="s">
        <v>21</v>
      </c>
      <c r="K31" s="11" t="s">
        <v>21</v>
      </c>
      <c r="L31" s="11" t="s">
        <v>21</v>
      </c>
      <c r="M31" s="11" t="s">
        <v>21</v>
      </c>
      <c r="N31" s="11" t="s">
        <v>21</v>
      </c>
      <c r="O31" s="11" t="s">
        <v>21</v>
      </c>
      <c r="P31" s="11" t="s">
        <v>21</v>
      </c>
      <c r="Q31" s="11" t="s">
        <v>21</v>
      </c>
      <c r="R31" s="11" t="s">
        <v>21</v>
      </c>
      <c r="S31" s="11" t="s">
        <v>21</v>
      </c>
      <c r="T31" s="11" t="s">
        <v>21</v>
      </c>
      <c r="U31" s="1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82" zoomScaleNormal="82" workbookViewId="0">
      <selection activeCell="J11" sqref="J11"/>
    </sheetView>
  </sheetViews>
  <sheetFormatPr defaultRowHeight="15" x14ac:dyDescent="0.25"/>
  <cols>
    <col min="5" max="5" width="10" style="5" customWidth="1"/>
    <col min="6" max="6" width="13.28515625" customWidth="1"/>
    <col min="7" max="7" width="24.5703125" customWidth="1"/>
  </cols>
  <sheetData>
    <row r="1" spans="1:7" ht="105" x14ac:dyDescent="0.25">
      <c r="A1" s="28"/>
      <c r="B1" s="29" t="s">
        <v>8</v>
      </c>
      <c r="D1" s="28" t="s">
        <v>23</v>
      </c>
      <c r="E1" s="34" t="s">
        <v>24</v>
      </c>
      <c r="F1" s="14" t="s">
        <v>25</v>
      </c>
      <c r="G1" s="14" t="s">
        <v>26</v>
      </c>
    </row>
    <row r="2" spans="1:7" x14ac:dyDescent="0.25">
      <c r="A2" s="30" t="s">
        <v>3</v>
      </c>
      <c r="B2" s="31">
        <v>0</v>
      </c>
      <c r="D2" s="30"/>
      <c r="E2" s="35"/>
      <c r="F2" s="14">
        <v>0</v>
      </c>
      <c r="G2" s="14">
        <v>0</v>
      </c>
    </row>
    <row r="3" spans="1:7" x14ac:dyDescent="0.25">
      <c r="A3" s="30" t="s">
        <v>4</v>
      </c>
      <c r="B3" s="31">
        <v>18</v>
      </c>
      <c r="D3" s="30" t="s">
        <v>3</v>
      </c>
      <c r="E3" s="35">
        <v>0</v>
      </c>
      <c r="F3">
        <v>0.2</v>
      </c>
      <c r="G3">
        <f>0/60</f>
        <v>0</v>
      </c>
    </row>
    <row r="4" spans="1:7" x14ac:dyDescent="0.25">
      <c r="A4" s="30" t="s">
        <v>5</v>
      </c>
      <c r="B4" s="31">
        <v>38</v>
      </c>
      <c r="D4" s="30" t="s">
        <v>7</v>
      </c>
      <c r="E4" s="35">
        <v>1</v>
      </c>
      <c r="F4">
        <v>0.4</v>
      </c>
      <c r="G4">
        <f>1/60</f>
        <v>1.6666666666666666E-2</v>
      </c>
    </row>
    <row r="5" spans="1:7" x14ac:dyDescent="0.25">
      <c r="A5" s="30" t="s">
        <v>6</v>
      </c>
      <c r="B5" s="31">
        <v>3</v>
      </c>
      <c r="D5" s="30" t="s">
        <v>6</v>
      </c>
      <c r="E5" s="35">
        <v>3</v>
      </c>
      <c r="F5" s="16">
        <v>0.6</v>
      </c>
      <c r="G5" s="17">
        <f>4/60</f>
        <v>6.6666666666666666E-2</v>
      </c>
    </row>
    <row r="6" spans="1:7" ht="15.75" thickBot="1" x14ac:dyDescent="0.3">
      <c r="A6" s="32" t="s">
        <v>7</v>
      </c>
      <c r="B6" s="33">
        <v>1</v>
      </c>
      <c r="D6" s="30" t="s">
        <v>4</v>
      </c>
      <c r="E6" s="35">
        <v>18</v>
      </c>
      <c r="F6">
        <v>0.8</v>
      </c>
      <c r="G6">
        <f>22/60</f>
        <v>0.36666666666666664</v>
      </c>
    </row>
    <row r="7" spans="1:7" ht="15.75" thickBot="1" x14ac:dyDescent="0.3">
      <c r="D7" s="32" t="s">
        <v>5</v>
      </c>
      <c r="E7" s="36">
        <v>38</v>
      </c>
      <c r="F7">
        <v>1</v>
      </c>
      <c r="G7">
        <f>60/60</f>
        <v>1</v>
      </c>
    </row>
    <row r="9" spans="1:7" x14ac:dyDescent="0.25">
      <c r="F9">
        <f>1-SUM(G3:G6)/SUM(F3:F6)</f>
        <v>0.77500000000000002</v>
      </c>
    </row>
  </sheetData>
  <sortState ref="D2:E6">
    <sortCondition ref="E2:E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106" zoomScaleNormal="106" workbookViewId="0">
      <pane ySplit="1" topLeftCell="A2" activePane="bottomLeft" state="frozen"/>
      <selection pane="bottomLeft" activeCell="O15" sqref="O15"/>
    </sheetView>
  </sheetViews>
  <sheetFormatPr defaultRowHeight="15.75" x14ac:dyDescent="0.25"/>
  <cols>
    <col min="2" max="2" width="12.85546875" style="20" bestFit="1" customWidth="1"/>
    <col min="3" max="3" width="30.5703125" customWidth="1"/>
    <col min="5" max="5" width="12.85546875" style="20" bestFit="1" customWidth="1"/>
  </cols>
  <sheetData>
    <row r="1" spans="1:10" ht="16.5" thickBot="1" x14ac:dyDescent="0.3">
      <c r="A1" s="18" t="s">
        <v>28</v>
      </c>
      <c r="B1" s="18" t="s">
        <v>27</v>
      </c>
      <c r="D1" s="18" t="s">
        <v>28</v>
      </c>
      <c r="E1" s="18" t="s">
        <v>27</v>
      </c>
      <c r="F1" t="s">
        <v>124</v>
      </c>
      <c r="G1" t="s">
        <v>125</v>
      </c>
    </row>
    <row r="2" spans="1:10" ht="21" x14ac:dyDescent="0.35">
      <c r="A2" t="s">
        <v>3</v>
      </c>
      <c r="B2" s="19">
        <v>966.66666666666663</v>
      </c>
      <c r="C2" s="22" t="s">
        <v>136</v>
      </c>
      <c r="D2" t="s">
        <v>112</v>
      </c>
      <c r="E2" s="19">
        <v>233.33333333333334</v>
      </c>
      <c r="F2">
        <f>1/100</f>
        <v>0.01</v>
      </c>
      <c r="G2" s="21">
        <f>SUM(E$2:E2)/SUM(E$2:E$101)</f>
        <v>7.7888499877119561E-4</v>
      </c>
      <c r="H2" s="26" t="s">
        <v>13</v>
      </c>
      <c r="I2" s="27">
        <f>1-SUM(G2:G100)/SUM(F2:F100)</f>
        <v>0.42198818480254852</v>
      </c>
    </row>
    <row r="3" spans="1:10" x14ac:dyDescent="0.25">
      <c r="A3" t="s">
        <v>4</v>
      </c>
      <c r="B3" s="19">
        <v>879.1605164583334</v>
      </c>
      <c r="D3" t="s">
        <v>104</v>
      </c>
      <c r="E3" s="19">
        <v>296.45838753187246</v>
      </c>
      <c r="F3">
        <f>1/100+F2</f>
        <v>0.02</v>
      </c>
      <c r="G3" s="21">
        <f>SUM(E$2:E3)/SUM(E$2:E$101)</f>
        <v>1.7684863879503659E-3</v>
      </c>
    </row>
    <row r="4" spans="1:10" x14ac:dyDescent="0.25">
      <c r="A4" t="s">
        <v>5</v>
      </c>
      <c r="B4" s="19">
        <v>606.66666666666663</v>
      </c>
      <c r="D4" t="s">
        <v>120</v>
      </c>
      <c r="E4" s="19">
        <v>304.95767132218015</v>
      </c>
      <c r="F4">
        <f t="shared" ref="F4:F67" si="0">1/100+F3</f>
        <v>0.03</v>
      </c>
      <c r="G4" s="21">
        <f>SUM(E$2:E4)/SUM(E$2:E$101)</f>
        <v>2.7864590541776925E-3</v>
      </c>
      <c r="I4" t="s">
        <v>139</v>
      </c>
    </row>
    <row r="5" spans="1:10" x14ac:dyDescent="0.25">
      <c r="A5" t="s">
        <v>6</v>
      </c>
      <c r="B5" s="19">
        <v>3592.7036476331468</v>
      </c>
      <c r="D5" t="s">
        <v>5</v>
      </c>
      <c r="E5" s="19">
        <v>606.66666666666663</v>
      </c>
      <c r="F5">
        <f t="shared" si="0"/>
        <v>0.04</v>
      </c>
      <c r="G5" s="21">
        <f>SUM(E$2:E5)/SUM(E$2:E$101)</f>
        <v>4.8115600509828016E-3</v>
      </c>
    </row>
    <row r="6" spans="1:10" x14ac:dyDescent="0.25">
      <c r="A6" t="s">
        <v>7</v>
      </c>
      <c r="B6" s="19">
        <v>1233.3333333333333</v>
      </c>
      <c r="D6" t="s">
        <v>107</v>
      </c>
      <c r="E6" s="19">
        <v>744.99384979166678</v>
      </c>
      <c r="F6">
        <f t="shared" si="0"/>
        <v>0.05</v>
      </c>
      <c r="G6" s="21">
        <f>SUM(E$2:E6)/SUM(E$2:E$101)</f>
        <v>7.2984080528950756E-3</v>
      </c>
      <c r="J6" s="21"/>
    </row>
    <row r="7" spans="1:10" x14ac:dyDescent="0.25">
      <c r="A7" t="s">
        <v>29</v>
      </c>
      <c r="B7" s="19">
        <v>3016.185204583333</v>
      </c>
      <c r="D7" t="s">
        <v>87</v>
      </c>
      <c r="E7" s="19">
        <v>800</v>
      </c>
      <c r="F7">
        <f t="shared" si="0"/>
        <v>6.0000000000000005E-2</v>
      </c>
      <c r="G7" s="21">
        <f>SUM(E$2:E7)/SUM(E$2:E$101)</f>
        <v>9.9688709058248885E-3</v>
      </c>
    </row>
    <row r="8" spans="1:10" x14ac:dyDescent="0.25">
      <c r="A8" t="s">
        <v>30</v>
      </c>
      <c r="B8" s="19">
        <v>1311.4734612903112</v>
      </c>
      <c r="D8" t="s">
        <v>122</v>
      </c>
      <c r="E8" s="19">
        <v>802.61729041666661</v>
      </c>
      <c r="F8">
        <f t="shared" si="0"/>
        <v>7.0000000000000007E-2</v>
      </c>
      <c r="G8" s="21">
        <f>SUM(E$2:E8)/SUM(E$2:E$101)</f>
        <v>1.2648070479795999E-2</v>
      </c>
      <c r="I8" s="16"/>
    </row>
    <row r="9" spans="1:10" x14ac:dyDescent="0.25">
      <c r="A9" t="s">
        <v>31</v>
      </c>
      <c r="B9" s="19">
        <v>1131.7978050716567</v>
      </c>
      <c r="D9" t="s">
        <v>117</v>
      </c>
      <c r="E9" s="19">
        <v>808.91978541666674</v>
      </c>
      <c r="F9">
        <f t="shared" si="0"/>
        <v>0.08</v>
      </c>
      <c r="G9" s="21">
        <f>SUM(E$2:E9)/SUM(E$2:E$101)</f>
        <v>1.5348308277239955E-2</v>
      </c>
    </row>
    <row r="10" spans="1:10" x14ac:dyDescent="0.25">
      <c r="A10" t="s">
        <v>32</v>
      </c>
      <c r="B10" s="19">
        <v>1282.3531237499999</v>
      </c>
      <c r="D10" t="s">
        <v>4</v>
      </c>
      <c r="E10" s="19">
        <v>879.1605164583334</v>
      </c>
      <c r="F10">
        <f t="shared" si="0"/>
        <v>0.09</v>
      </c>
      <c r="G10" s="21">
        <f>SUM(E$2:E10)/SUM(E$2:E$101)</f>
        <v>1.8283015153445666E-2</v>
      </c>
    </row>
    <row r="11" spans="1:10" x14ac:dyDescent="0.25">
      <c r="A11" t="s">
        <v>33</v>
      </c>
      <c r="B11" s="19">
        <v>2347.7048616538818</v>
      </c>
      <c r="D11" t="s">
        <v>88</v>
      </c>
      <c r="E11" s="19">
        <v>886.1852045833333</v>
      </c>
      <c r="F11">
        <f t="shared" si="0"/>
        <v>9.9999999999999992E-2</v>
      </c>
      <c r="G11" s="21">
        <f>SUM(E$2:E11)/SUM(E$2:E$101)</f>
        <v>2.1241170990515413E-2</v>
      </c>
    </row>
    <row r="12" spans="1:10" x14ac:dyDescent="0.25">
      <c r="A12" t="s">
        <v>34</v>
      </c>
      <c r="B12" s="19">
        <v>3141.404203557227</v>
      </c>
      <c r="D12" t="s">
        <v>3</v>
      </c>
      <c r="E12" s="19">
        <v>966.66666666666663</v>
      </c>
      <c r="F12">
        <f t="shared" si="0"/>
        <v>0.10999999999999999</v>
      </c>
      <c r="G12" s="21">
        <f>SUM(E$2:E12)/SUM(E$2:E$101)</f>
        <v>2.4467980271138938E-2</v>
      </c>
    </row>
    <row r="13" spans="1:10" x14ac:dyDescent="0.25">
      <c r="A13" t="s">
        <v>35</v>
      </c>
      <c r="B13" s="19">
        <v>1812.4509029379226</v>
      </c>
      <c r="D13" t="s">
        <v>41</v>
      </c>
      <c r="E13" s="19">
        <v>969.7244835428429</v>
      </c>
      <c r="F13">
        <f t="shared" si="0"/>
        <v>0.11999999999999998</v>
      </c>
      <c r="G13" s="21">
        <f>SUM(E$2:E13)/SUM(E$2:E$101)</f>
        <v>2.7704996784736074E-2</v>
      </c>
    </row>
    <row r="14" spans="1:10" x14ac:dyDescent="0.25">
      <c r="A14" t="s">
        <v>36</v>
      </c>
      <c r="B14" s="19">
        <v>3755.6279726595644</v>
      </c>
      <c r="D14" t="s">
        <v>44</v>
      </c>
      <c r="E14" s="19">
        <v>1011.7465071868975</v>
      </c>
      <c r="F14">
        <f t="shared" si="0"/>
        <v>0.12999999999999998</v>
      </c>
      <c r="G14" s="21">
        <f>SUM(E$2:E14)/SUM(E$2:E$101)</f>
        <v>3.1082286114766194E-2</v>
      </c>
    </row>
    <row r="15" spans="1:10" x14ac:dyDescent="0.25">
      <c r="A15" t="s">
        <v>37</v>
      </c>
      <c r="B15" s="19">
        <v>1030.5197679583334</v>
      </c>
      <c r="D15" t="s">
        <v>37</v>
      </c>
      <c r="E15" s="19">
        <v>1030.5197679583334</v>
      </c>
      <c r="F15">
        <f t="shared" si="0"/>
        <v>0.13999999999999999</v>
      </c>
      <c r="G15" s="21">
        <f>SUM(E$2:E15)/SUM(E$2:E$101)</f>
        <v>3.4522242064194415E-2</v>
      </c>
    </row>
    <row r="16" spans="1:10" x14ac:dyDescent="0.25">
      <c r="A16" t="s">
        <v>38</v>
      </c>
      <c r="B16" s="19">
        <v>2991.7275778503499</v>
      </c>
      <c r="D16" t="s">
        <v>92</v>
      </c>
      <c r="E16" s="19">
        <v>1083.3333333333333</v>
      </c>
      <c r="F16">
        <f t="shared" si="0"/>
        <v>0.15</v>
      </c>
      <c r="G16" s="21">
        <f>SUM(E$2:E16)/SUM(E$2:E$101)</f>
        <v>3.8138493844203543E-2</v>
      </c>
    </row>
    <row r="17" spans="1:7" x14ac:dyDescent="0.25">
      <c r="A17" t="s">
        <v>39</v>
      </c>
      <c r="B17" s="19">
        <v>1436.3174749999998</v>
      </c>
      <c r="D17" t="s">
        <v>31</v>
      </c>
      <c r="E17" s="19">
        <v>1131.7978050716567</v>
      </c>
      <c r="F17">
        <f t="shared" si="0"/>
        <v>0.16</v>
      </c>
      <c r="G17" s="21">
        <f>SUM(E$2:E17)/SUM(E$2:E$101)</f>
        <v>4.1916523838542739E-2</v>
      </c>
    </row>
    <row r="18" spans="1:7" x14ac:dyDescent="0.25">
      <c r="A18" t="s">
        <v>40</v>
      </c>
      <c r="B18" s="19">
        <v>4187.5</v>
      </c>
      <c r="D18" t="s">
        <v>100</v>
      </c>
      <c r="E18" s="19">
        <v>1180</v>
      </c>
      <c r="F18">
        <f t="shared" si="0"/>
        <v>0.17</v>
      </c>
      <c r="G18" s="21">
        <f>SUM(E$2:E18)/SUM(E$2:E$101)</f>
        <v>4.5855456546614215E-2</v>
      </c>
    </row>
    <row r="19" spans="1:7" x14ac:dyDescent="0.25">
      <c r="A19" t="s">
        <v>41</v>
      </c>
      <c r="B19" s="19">
        <v>969.7244835428429</v>
      </c>
      <c r="D19" t="s">
        <v>72</v>
      </c>
      <c r="E19" s="19">
        <v>1194.7284306250001</v>
      </c>
      <c r="F19">
        <f t="shared" si="0"/>
        <v>0.18000000000000002</v>
      </c>
      <c r="G19" s="21">
        <f>SUM(E$2:E19)/SUM(E$2:E$101)</f>
        <v>4.984355391326821E-2</v>
      </c>
    </row>
    <row r="20" spans="1:7" x14ac:dyDescent="0.25">
      <c r="A20" t="s">
        <v>42</v>
      </c>
      <c r="B20" s="19">
        <v>2135.9243559448628</v>
      </c>
      <c r="D20" t="s">
        <v>121</v>
      </c>
      <c r="E20" s="19">
        <v>1222.5926895833334</v>
      </c>
      <c r="F20">
        <f t="shared" si="0"/>
        <v>0.19000000000000003</v>
      </c>
      <c r="G20" s="21">
        <f>SUM(E$2:E20)/SUM(E$2:E$101)</f>
        <v>5.3924664365513013E-2</v>
      </c>
    </row>
    <row r="21" spans="1:7" x14ac:dyDescent="0.25">
      <c r="A21" t="s">
        <v>43</v>
      </c>
      <c r="B21" s="19">
        <v>4170.3564520833334</v>
      </c>
      <c r="D21" t="s">
        <v>7</v>
      </c>
      <c r="E21" s="19">
        <v>1233.3333333333333</v>
      </c>
      <c r="F21">
        <f t="shared" si="0"/>
        <v>0.20000000000000004</v>
      </c>
      <c r="G21" s="21">
        <f>SUM(E$2:E21)/SUM(E$2:E$101)</f>
        <v>5.8041627930446468E-2</v>
      </c>
    </row>
    <row r="22" spans="1:7" x14ac:dyDescent="0.25">
      <c r="A22" t="s">
        <v>44</v>
      </c>
      <c r="B22" s="19">
        <v>1011.7465071868975</v>
      </c>
      <c r="D22" t="s">
        <v>79</v>
      </c>
      <c r="E22" s="19">
        <v>1250.95062375</v>
      </c>
      <c r="F22">
        <f t="shared" si="0"/>
        <v>0.21000000000000005</v>
      </c>
      <c r="G22" s="21">
        <f>SUM(E$2:E22)/SUM(E$2:E$101)</f>
        <v>6.2217399394913657E-2</v>
      </c>
    </row>
    <row r="23" spans="1:7" x14ac:dyDescent="0.25">
      <c r="A23" t="s">
        <v>45</v>
      </c>
      <c r="B23" s="19">
        <v>1705.4556858979802</v>
      </c>
      <c r="D23" t="s">
        <v>62</v>
      </c>
      <c r="E23" s="19">
        <v>1252.3213343060058</v>
      </c>
      <c r="F23">
        <f t="shared" si="0"/>
        <v>0.22000000000000006</v>
      </c>
      <c r="G23" s="21">
        <f>SUM(E$2:E23)/SUM(E$2:E$101)</f>
        <v>6.6397746398908261E-2</v>
      </c>
    </row>
    <row r="24" spans="1:7" x14ac:dyDescent="0.25">
      <c r="A24" t="s">
        <v>46</v>
      </c>
      <c r="B24" s="19">
        <v>34803.700782068823</v>
      </c>
      <c r="D24" t="s">
        <v>32</v>
      </c>
      <c r="E24" s="19">
        <v>1282.3531237499999</v>
      </c>
      <c r="F24">
        <f t="shared" si="0"/>
        <v>0.23000000000000007</v>
      </c>
      <c r="G24" s="21">
        <f>SUM(E$2:E24)/SUM(E$2:E$101)</f>
        <v>7.0678341875549361E-2</v>
      </c>
    </row>
    <row r="25" spans="1:7" x14ac:dyDescent="0.25">
      <c r="A25" t="s">
        <v>47</v>
      </c>
      <c r="B25" s="19">
        <v>2563.9359235331845</v>
      </c>
      <c r="D25" t="s">
        <v>30</v>
      </c>
      <c r="E25" s="19">
        <v>1311.4734612903112</v>
      </c>
      <c r="F25">
        <f t="shared" si="0"/>
        <v>0.24000000000000007</v>
      </c>
      <c r="G25" s="21">
        <f>SUM(E$2:E25)/SUM(E$2:E$101)</f>
        <v>7.5056143326773198E-2</v>
      </c>
    </row>
    <row r="26" spans="1:7" x14ac:dyDescent="0.25">
      <c r="A26" t="s">
        <v>48</v>
      </c>
      <c r="B26" s="19">
        <v>1881.7774358704439</v>
      </c>
      <c r="D26" t="s">
        <v>57</v>
      </c>
      <c r="E26" s="19">
        <v>1331.6543662500001</v>
      </c>
      <c r="F26">
        <f t="shared" si="0"/>
        <v>0.25000000000000006</v>
      </c>
      <c r="G26" s="21">
        <f>SUM(E$2:E26)/SUM(E$2:E$101)</f>
        <v>7.9501310224288718E-2</v>
      </c>
    </row>
    <row r="27" spans="1:7" x14ac:dyDescent="0.25">
      <c r="A27" t="s">
        <v>49</v>
      </c>
      <c r="B27" s="19">
        <v>2244.2266509849974</v>
      </c>
      <c r="D27" t="s">
        <v>39</v>
      </c>
      <c r="E27" s="19">
        <v>1436.3174749999998</v>
      </c>
      <c r="F27">
        <f t="shared" si="0"/>
        <v>0.26000000000000006</v>
      </c>
      <c r="G27" s="21">
        <f>SUM(E$2:E27)/SUM(E$2:E$101)</f>
        <v>8.4295850801790528E-2</v>
      </c>
    </row>
    <row r="28" spans="1:7" x14ac:dyDescent="0.25">
      <c r="A28" t="s">
        <v>50</v>
      </c>
      <c r="B28" s="19">
        <v>2078.953468485694</v>
      </c>
      <c r="D28" t="s">
        <v>51</v>
      </c>
      <c r="E28" s="19">
        <v>1457.2374860312223</v>
      </c>
      <c r="F28">
        <f t="shared" si="0"/>
        <v>0.27000000000000007</v>
      </c>
      <c r="G28" s="21">
        <f>SUM(E$2:E28)/SUM(E$2:E$101)</f>
        <v>8.9160224019719542E-2</v>
      </c>
    </row>
    <row r="29" spans="1:7" x14ac:dyDescent="0.25">
      <c r="A29" t="s">
        <v>51</v>
      </c>
      <c r="B29" s="19">
        <v>1457.2374860312223</v>
      </c>
      <c r="D29" t="s">
        <v>91</v>
      </c>
      <c r="E29" s="19">
        <v>1468.7345808333332</v>
      </c>
      <c r="F29">
        <f t="shared" si="0"/>
        <v>0.28000000000000008</v>
      </c>
      <c r="G29" s="21">
        <f>SUM(E$2:E29)/SUM(E$2:E$101)</f>
        <v>9.4062975443380617E-2</v>
      </c>
    </row>
    <row r="30" spans="1:7" x14ac:dyDescent="0.25">
      <c r="A30" t="s">
        <v>52</v>
      </c>
      <c r="B30" s="19">
        <v>1514.1423382365867</v>
      </c>
      <c r="D30" t="s">
        <v>52</v>
      </c>
      <c r="E30" s="19">
        <v>1514.1423382365867</v>
      </c>
      <c r="F30">
        <f t="shared" si="0"/>
        <v>0.29000000000000009</v>
      </c>
      <c r="G30" s="21">
        <f>SUM(E$2:E30)/SUM(E$2:E$101)</f>
        <v>9.911730152876698E-2</v>
      </c>
    </row>
    <row r="31" spans="1:7" x14ac:dyDescent="0.25">
      <c r="A31" t="s">
        <v>53</v>
      </c>
      <c r="B31" s="19">
        <v>2505.7037424999999</v>
      </c>
      <c r="D31" t="s">
        <v>103</v>
      </c>
      <c r="E31" s="19">
        <v>1541.6666666666667</v>
      </c>
      <c r="F31">
        <f t="shared" si="0"/>
        <v>0.3000000000000001</v>
      </c>
      <c r="G31" s="21">
        <f>SUM(E$2:E31)/SUM(E$2:E$101)</f>
        <v>0.10426350598493381</v>
      </c>
    </row>
    <row r="32" spans="1:7" x14ac:dyDescent="0.25">
      <c r="A32" t="s">
        <v>54</v>
      </c>
      <c r="B32" s="19">
        <v>2693.4718678782142</v>
      </c>
      <c r="D32" t="s">
        <v>102</v>
      </c>
      <c r="E32" s="19">
        <v>1570.078520748207</v>
      </c>
      <c r="F32">
        <f t="shared" si="0"/>
        <v>0.31000000000000011</v>
      </c>
      <c r="G32" s="21">
        <f>SUM(E$2:E32)/SUM(E$2:E$101)</f>
        <v>0.10950455144223514</v>
      </c>
    </row>
    <row r="33" spans="1:7" x14ac:dyDescent="0.25">
      <c r="A33" t="s">
        <v>55</v>
      </c>
      <c r="B33" s="19">
        <v>4167.2628694135574</v>
      </c>
      <c r="D33" t="s">
        <v>64</v>
      </c>
      <c r="E33" s="19">
        <v>1648.9541350220125</v>
      </c>
      <c r="F33">
        <f t="shared" si="0"/>
        <v>0.32000000000000012</v>
      </c>
      <c r="G33" s="21">
        <f>SUM(E$2:E33)/SUM(E$2:E$101)</f>
        <v>0.11500888989693676</v>
      </c>
    </row>
    <row r="34" spans="1:7" x14ac:dyDescent="0.25">
      <c r="A34" t="s">
        <v>56</v>
      </c>
      <c r="B34" s="19">
        <v>2042.1112274999998</v>
      </c>
      <c r="D34" t="s">
        <v>89</v>
      </c>
      <c r="E34" s="19">
        <v>1655.500407495548</v>
      </c>
      <c r="F34">
        <f t="shared" si="0"/>
        <v>0.33000000000000013</v>
      </c>
      <c r="G34" s="21">
        <f>SUM(E$2:E34)/SUM(E$2:E$101)</f>
        <v>0.12053508032347056</v>
      </c>
    </row>
    <row r="35" spans="1:7" x14ac:dyDescent="0.25">
      <c r="A35" t="s">
        <v>57</v>
      </c>
      <c r="B35" s="19">
        <v>1331.6543662500001</v>
      </c>
      <c r="D35" t="s">
        <v>83</v>
      </c>
      <c r="E35" s="19">
        <v>1661.9804091666665</v>
      </c>
      <c r="F35">
        <f t="shared" si="0"/>
        <v>0.34000000000000014</v>
      </c>
      <c r="G35" s="21">
        <f>SUM(E$2:E35)/SUM(E$2:E$101)</f>
        <v>0.1260829015046914</v>
      </c>
    </row>
    <row r="36" spans="1:7" x14ac:dyDescent="0.25">
      <c r="A36" t="s">
        <v>58</v>
      </c>
      <c r="B36" s="19">
        <v>5295.9444735416664</v>
      </c>
      <c r="D36" t="s">
        <v>77</v>
      </c>
      <c r="E36" s="19">
        <v>1682.0185379166667</v>
      </c>
      <c r="F36">
        <f t="shared" si="0"/>
        <v>0.35000000000000014</v>
      </c>
      <c r="G36" s="21">
        <f>SUM(E$2:E36)/SUM(E$2:E$101)</f>
        <v>0.13169761153399862</v>
      </c>
    </row>
    <row r="37" spans="1:7" x14ac:dyDescent="0.25">
      <c r="A37" t="s">
        <v>59</v>
      </c>
      <c r="B37" s="19">
        <v>3816.3176995833333</v>
      </c>
      <c r="D37" t="s">
        <v>45</v>
      </c>
      <c r="E37" s="19">
        <v>1705.4556858979802</v>
      </c>
      <c r="F37">
        <f t="shared" si="0"/>
        <v>0.36000000000000015</v>
      </c>
      <c r="G37" s="21">
        <f>SUM(E$2:E37)/SUM(E$2:E$101)</f>
        <v>0.13739055660463423</v>
      </c>
    </row>
    <row r="38" spans="1:7" x14ac:dyDescent="0.25">
      <c r="A38" t="s">
        <v>60</v>
      </c>
      <c r="B38" s="19">
        <v>3396.5762105611102</v>
      </c>
      <c r="D38" t="s">
        <v>35</v>
      </c>
      <c r="E38" s="19">
        <v>1812.4509029379226</v>
      </c>
      <c r="F38">
        <f t="shared" si="0"/>
        <v>0.37000000000000016</v>
      </c>
      <c r="G38" s="21">
        <f>SUM(E$2:E38)/SUM(E$2:E$101)</f>
        <v>0.14344066011595275</v>
      </c>
    </row>
    <row r="39" spans="1:7" x14ac:dyDescent="0.25">
      <c r="A39" t="s">
        <v>61</v>
      </c>
      <c r="B39" s="19">
        <v>2839.1838534288995</v>
      </c>
      <c r="D39" t="s">
        <v>113</v>
      </c>
      <c r="E39" s="19">
        <v>1872.2457307705674</v>
      </c>
      <c r="F39">
        <f t="shared" si="0"/>
        <v>0.38000000000000017</v>
      </c>
      <c r="G39" s="21">
        <f>SUM(E$2:E39)/SUM(E$2:E$101)</f>
        <v>0.1496903634604268</v>
      </c>
    </row>
    <row r="40" spans="1:7" x14ac:dyDescent="0.25">
      <c r="A40" t="s">
        <v>62</v>
      </c>
      <c r="B40" s="19">
        <v>1252.3213343060058</v>
      </c>
      <c r="D40" t="s">
        <v>48</v>
      </c>
      <c r="E40" s="19">
        <v>1881.7774358704439</v>
      </c>
      <c r="F40">
        <f t="shared" si="0"/>
        <v>0.39000000000000018</v>
      </c>
      <c r="G40" s="21">
        <f>SUM(E$2:E40)/SUM(E$2:E$101)</f>
        <v>0.15597188438539372</v>
      </c>
    </row>
    <row r="41" spans="1:7" x14ac:dyDescent="0.25">
      <c r="A41" t="s">
        <v>63</v>
      </c>
      <c r="B41" s="19">
        <v>11103.395708333332</v>
      </c>
      <c r="D41" t="s">
        <v>95</v>
      </c>
      <c r="E41" s="19">
        <v>1913.0864520833336</v>
      </c>
      <c r="F41">
        <f t="shared" si="0"/>
        <v>0.40000000000000019</v>
      </c>
      <c r="G41" s="21">
        <f>SUM(E$2:E41)/SUM(E$2:E$101)</f>
        <v>0.16235791726630852</v>
      </c>
    </row>
    <row r="42" spans="1:7" x14ac:dyDescent="0.25">
      <c r="A42" t="s">
        <v>64</v>
      </c>
      <c r="B42" s="19">
        <v>1648.9541350220125</v>
      </c>
      <c r="D42" t="s">
        <v>70</v>
      </c>
      <c r="E42" s="19">
        <v>1927.8518712499999</v>
      </c>
      <c r="F42">
        <f t="shared" si="0"/>
        <v>0.4100000000000002</v>
      </c>
      <c r="G42" s="21">
        <f>SUM(E$2:E42)/SUM(E$2:E$101)</f>
        <v>0.16879323827646395</v>
      </c>
    </row>
    <row r="43" spans="1:7" x14ac:dyDescent="0.25">
      <c r="A43" t="s">
        <v>65</v>
      </c>
      <c r="B43" s="19">
        <v>2438.2139160880638</v>
      </c>
      <c r="D43" t="s">
        <v>118</v>
      </c>
      <c r="E43" s="19">
        <v>1937.6687068071344</v>
      </c>
      <c r="F43">
        <f t="shared" si="0"/>
        <v>0.42000000000000021</v>
      </c>
      <c r="G43" s="21">
        <f>SUM(E$2:E43)/SUM(E$2:E$101)</f>
        <v>0.1752613286549802</v>
      </c>
    </row>
    <row r="44" spans="1:7" x14ac:dyDescent="0.25">
      <c r="A44" t="s">
        <v>66</v>
      </c>
      <c r="B44" s="19">
        <v>7419.1051645833331</v>
      </c>
      <c r="D44" t="s">
        <v>96</v>
      </c>
      <c r="E44" s="19">
        <v>2014.1867103417287</v>
      </c>
      <c r="F44">
        <f t="shared" si="0"/>
        <v>0.43000000000000022</v>
      </c>
      <c r="G44" s="21">
        <f>SUM(E$2:E44)/SUM(E$2:E$101)</f>
        <v>0.18198484214102081</v>
      </c>
    </row>
    <row r="45" spans="1:7" x14ac:dyDescent="0.25">
      <c r="A45" t="s">
        <v>67</v>
      </c>
      <c r="B45" s="19">
        <v>2420.6123927083331</v>
      </c>
      <c r="D45" t="s">
        <v>110</v>
      </c>
      <c r="E45" s="19">
        <v>2019.9531100426354</v>
      </c>
      <c r="F45">
        <f t="shared" si="0"/>
        <v>0.44000000000000022</v>
      </c>
      <c r="G45" s="21">
        <f>SUM(E$2:E45)/SUM(E$2:E$101)</f>
        <v>0.18872760432230695</v>
      </c>
    </row>
    <row r="46" spans="1:7" x14ac:dyDescent="0.25">
      <c r="A46" t="s">
        <v>68</v>
      </c>
      <c r="B46" s="19">
        <v>5303.467862008195</v>
      </c>
      <c r="D46" t="s">
        <v>85</v>
      </c>
      <c r="E46" s="19">
        <v>2021.1729041666667</v>
      </c>
      <c r="F46">
        <f t="shared" si="0"/>
        <v>0.45000000000000023</v>
      </c>
      <c r="G46" s="21">
        <f>SUM(E$2:E46)/SUM(E$2:E$101)</f>
        <v>0.19547443827221364</v>
      </c>
    </row>
    <row r="47" spans="1:7" x14ac:dyDescent="0.25">
      <c r="A47" t="s">
        <v>69</v>
      </c>
      <c r="B47" s="19">
        <v>5360.8180887499993</v>
      </c>
      <c r="D47" t="s">
        <v>56</v>
      </c>
      <c r="E47" s="19">
        <v>2042.1112274999998</v>
      </c>
      <c r="F47">
        <f t="shared" si="0"/>
        <v>0.46000000000000024</v>
      </c>
      <c r="G47" s="21">
        <f>SUM(E$2:E47)/SUM(E$2:E$101)</f>
        <v>0.20229116599045069</v>
      </c>
    </row>
    <row r="48" spans="1:7" x14ac:dyDescent="0.25">
      <c r="A48" t="s">
        <v>70</v>
      </c>
      <c r="B48" s="19">
        <v>1927.8518712499999</v>
      </c>
      <c r="D48" t="s">
        <v>50</v>
      </c>
      <c r="E48" s="19">
        <v>2078.953468485694</v>
      </c>
      <c r="F48">
        <f t="shared" si="0"/>
        <v>0.47000000000000025</v>
      </c>
      <c r="G48" s="21">
        <f>SUM(E$2:E48)/SUM(E$2:E$101)</f>
        <v>0.20923087600365148</v>
      </c>
    </row>
    <row r="49" spans="1:7" x14ac:dyDescent="0.25">
      <c r="A49" t="s">
        <v>71</v>
      </c>
      <c r="B49" s="19">
        <v>2087.6611187499998</v>
      </c>
      <c r="D49" t="s">
        <v>71</v>
      </c>
      <c r="E49" s="19">
        <v>2087.6611187499998</v>
      </c>
      <c r="F49">
        <f t="shared" si="0"/>
        <v>0.48000000000000026</v>
      </c>
      <c r="G49" s="21">
        <f>SUM(E$2:E49)/SUM(E$2:E$101)</f>
        <v>0.21619965283756121</v>
      </c>
    </row>
    <row r="50" spans="1:7" x14ac:dyDescent="0.25">
      <c r="A50" t="s">
        <v>72</v>
      </c>
      <c r="B50" s="19">
        <v>1194.7284306250001</v>
      </c>
      <c r="D50" t="s">
        <v>42</v>
      </c>
      <c r="E50" s="19">
        <v>2135.9243559448628</v>
      </c>
      <c r="F50">
        <f t="shared" si="0"/>
        <v>0.49000000000000027</v>
      </c>
      <c r="G50" s="21">
        <f>SUM(E$2:E50)/SUM(E$2:E$101)</f>
        <v>0.22332953614908468</v>
      </c>
    </row>
    <row r="51" spans="1:7" x14ac:dyDescent="0.25">
      <c r="A51" t="s">
        <v>73</v>
      </c>
      <c r="B51" s="19">
        <v>2765.6334320262254</v>
      </c>
      <c r="D51" t="s">
        <v>105</v>
      </c>
      <c r="E51" s="19">
        <v>2153.0024208395571</v>
      </c>
      <c r="F51">
        <f t="shared" si="0"/>
        <v>0.50000000000000022</v>
      </c>
      <c r="G51" s="21">
        <f>SUM(E$2:E51)/SUM(E$2:E$101)</f>
        <v>0.2305164273829847</v>
      </c>
    </row>
    <row r="52" spans="1:7" x14ac:dyDescent="0.25">
      <c r="A52" t="s">
        <v>74</v>
      </c>
      <c r="B52" s="19">
        <v>3666.1735645835347</v>
      </c>
      <c r="D52" t="s">
        <v>49</v>
      </c>
      <c r="E52" s="19">
        <v>2244.2266509849974</v>
      </c>
      <c r="F52">
        <f t="shared" si="0"/>
        <v>0.51000000000000023</v>
      </c>
      <c r="G52" s="21">
        <f>SUM(E$2:E52)/SUM(E$2:E$101)</f>
        <v>0.23800783226424788</v>
      </c>
    </row>
    <row r="53" spans="1:7" x14ac:dyDescent="0.25">
      <c r="A53" t="s">
        <v>75</v>
      </c>
      <c r="B53" s="19">
        <v>2488.0864520833334</v>
      </c>
      <c r="D53" t="s">
        <v>33</v>
      </c>
      <c r="E53" s="19">
        <v>2347.7048616538818</v>
      </c>
      <c r="F53">
        <f t="shared" si="0"/>
        <v>0.52000000000000024</v>
      </c>
      <c r="G53" s="21">
        <f>SUM(E$2:E53)/SUM(E$2:E$101)</f>
        <v>0.24584465554260965</v>
      </c>
    </row>
    <row r="54" spans="1:7" x14ac:dyDescent="0.25">
      <c r="A54" t="s">
        <v>76</v>
      </c>
      <c r="B54" s="19">
        <v>2543.9481636666665</v>
      </c>
      <c r="D54" t="s">
        <v>67</v>
      </c>
      <c r="E54" s="19">
        <v>2420.6123927083331</v>
      </c>
      <c r="F54">
        <f t="shared" si="0"/>
        <v>0.53000000000000025</v>
      </c>
      <c r="G54" s="21">
        <f>SUM(E$2:E54)/SUM(E$2:E$101)</f>
        <v>0.25392484988769609</v>
      </c>
    </row>
    <row r="55" spans="1:7" x14ac:dyDescent="0.25">
      <c r="A55" t="s">
        <v>77</v>
      </c>
      <c r="B55" s="19">
        <v>1682.0185379166667</v>
      </c>
      <c r="D55" t="s">
        <v>65</v>
      </c>
      <c r="E55" s="19">
        <v>2438.2139160880638</v>
      </c>
      <c r="F55">
        <f t="shared" si="0"/>
        <v>0.54000000000000026</v>
      </c>
      <c r="G55" s="21">
        <f>SUM(E$2:E55)/SUM(E$2:E$101)</f>
        <v>0.26206379950070824</v>
      </c>
    </row>
    <row r="56" spans="1:7" x14ac:dyDescent="0.25">
      <c r="A56" t="s">
        <v>78</v>
      </c>
      <c r="B56" s="19">
        <v>6753.7220458333331</v>
      </c>
      <c r="D56" t="s">
        <v>75</v>
      </c>
      <c r="E56" s="19">
        <v>2488.0864520833334</v>
      </c>
      <c r="F56">
        <f t="shared" si="0"/>
        <v>0.55000000000000027</v>
      </c>
      <c r="G56" s="21">
        <f>SUM(E$2:E56)/SUM(E$2:E$101)</f>
        <v>0.2703692275571663</v>
      </c>
    </row>
    <row r="57" spans="1:7" x14ac:dyDescent="0.25">
      <c r="A57" t="s">
        <v>79</v>
      </c>
      <c r="B57" s="19">
        <v>1250.95062375</v>
      </c>
      <c r="D57" t="s">
        <v>108</v>
      </c>
      <c r="E57" s="19">
        <v>2501.6162374999999</v>
      </c>
      <c r="F57">
        <f t="shared" si="0"/>
        <v>0.56000000000000028</v>
      </c>
      <c r="G57" s="21">
        <f>SUM(E$2:E57)/SUM(E$2:E$101)</f>
        <v>0.27871981910032856</v>
      </c>
    </row>
    <row r="58" spans="1:7" x14ac:dyDescent="0.25">
      <c r="A58" t="s">
        <v>80</v>
      </c>
      <c r="B58" s="19">
        <v>3934.9356260188274</v>
      </c>
      <c r="D58" t="s">
        <v>53</v>
      </c>
      <c r="E58" s="19">
        <v>2505.7037424999999</v>
      </c>
      <c r="F58">
        <f t="shared" si="0"/>
        <v>0.57000000000000028</v>
      </c>
      <c r="G58" s="21">
        <f>SUM(E$2:E58)/SUM(E$2:E$101)</f>
        <v>0.28708405505632034</v>
      </c>
    </row>
    <row r="59" spans="1:7" x14ac:dyDescent="0.25">
      <c r="A59" t="s">
        <v>81</v>
      </c>
      <c r="B59" s="19">
        <v>4384.2019873994232</v>
      </c>
      <c r="D59" t="s">
        <v>76</v>
      </c>
      <c r="E59" s="19">
        <v>2543.9481636666665</v>
      </c>
      <c r="F59">
        <f t="shared" si="0"/>
        <v>0.58000000000000029</v>
      </c>
      <c r="G59" s="21">
        <f>SUM(E$2:E59)/SUM(E$2:E$101)</f>
        <v>0.29557595389488389</v>
      </c>
    </row>
    <row r="60" spans="1:7" x14ac:dyDescent="0.25">
      <c r="A60" t="s">
        <v>82</v>
      </c>
      <c r="B60" s="19">
        <v>3108.0864520833334</v>
      </c>
      <c r="D60" t="s">
        <v>123</v>
      </c>
      <c r="E60" s="19">
        <v>2555.7037424999999</v>
      </c>
      <c r="F60">
        <f t="shared" si="0"/>
        <v>0.5900000000000003</v>
      </c>
      <c r="G60" s="21">
        <f>SUM(E$2:E60)/SUM(E$2:E$101)</f>
        <v>0.30410709377918382</v>
      </c>
    </row>
    <row r="61" spans="1:7" x14ac:dyDescent="0.25">
      <c r="A61" t="s">
        <v>83</v>
      </c>
      <c r="B61" s="19">
        <v>1661.9804091666665</v>
      </c>
      <c r="D61" t="s">
        <v>47</v>
      </c>
      <c r="E61" s="19">
        <v>2563.9359235331845</v>
      </c>
      <c r="F61">
        <f t="shared" si="0"/>
        <v>0.60000000000000031</v>
      </c>
      <c r="G61" s="21">
        <f>SUM(E$2:E61)/SUM(E$2:E$101)</f>
        <v>0.31266571333054344</v>
      </c>
    </row>
    <row r="62" spans="1:7" x14ac:dyDescent="0.25">
      <c r="A62" t="s">
        <v>84</v>
      </c>
      <c r="B62" s="19">
        <v>2614.833458422464</v>
      </c>
      <c r="D62" t="s">
        <v>94</v>
      </c>
      <c r="E62" s="19">
        <v>2583.3333333333335</v>
      </c>
      <c r="F62">
        <f t="shared" si="0"/>
        <v>0.61000000000000032</v>
      </c>
      <c r="G62" s="21">
        <f>SUM(E$2:E62)/SUM(E$2:E$101)</f>
        <v>0.32128908295979591</v>
      </c>
    </row>
    <row r="63" spans="1:7" x14ac:dyDescent="0.25">
      <c r="A63" t="s">
        <v>85</v>
      </c>
      <c r="B63" s="19">
        <v>2021.1729041666667</v>
      </c>
      <c r="D63" t="s">
        <v>84</v>
      </c>
      <c r="E63" s="19">
        <v>2614.833458422464</v>
      </c>
      <c r="F63">
        <f t="shared" si="0"/>
        <v>0.62000000000000033</v>
      </c>
      <c r="G63" s="21">
        <f>SUM(E$2:E63)/SUM(E$2:E$101)</f>
        <v>0.33001760248143991</v>
      </c>
    </row>
    <row r="64" spans="1:7" x14ac:dyDescent="0.25">
      <c r="A64" t="s">
        <v>86</v>
      </c>
      <c r="B64" s="19">
        <v>5541.6816946542776</v>
      </c>
      <c r="D64" t="s">
        <v>54</v>
      </c>
      <c r="E64" s="19">
        <v>2693.4718678782142</v>
      </c>
      <c r="F64">
        <f t="shared" si="0"/>
        <v>0.63000000000000034</v>
      </c>
      <c r="G64" s="21">
        <f>SUM(E$2:E64)/SUM(E$2:E$101)</f>
        <v>0.33900862319216518</v>
      </c>
    </row>
    <row r="65" spans="1:7" x14ac:dyDescent="0.25">
      <c r="A65" t="s">
        <v>87</v>
      </c>
      <c r="B65" s="19">
        <v>800</v>
      </c>
      <c r="D65" t="s">
        <v>73</v>
      </c>
      <c r="E65" s="19">
        <v>2765.6334320262254</v>
      </c>
      <c r="F65">
        <f t="shared" si="0"/>
        <v>0.64000000000000035</v>
      </c>
      <c r="G65" s="21">
        <f>SUM(E$2:E65)/SUM(E$2:E$101)</f>
        <v>0.34824052487347373</v>
      </c>
    </row>
    <row r="66" spans="1:7" x14ac:dyDescent="0.25">
      <c r="A66" t="s">
        <v>88</v>
      </c>
      <c r="B66" s="19">
        <v>886.1852045833333</v>
      </c>
      <c r="D66" t="s">
        <v>61</v>
      </c>
      <c r="E66" s="19">
        <v>2839.1838534288995</v>
      </c>
      <c r="F66">
        <f t="shared" si="0"/>
        <v>0.65000000000000036</v>
      </c>
      <c r="G66" s="21">
        <f>SUM(E$2:E66)/SUM(E$2:E$101)</f>
        <v>0.3577179436399987</v>
      </c>
    </row>
    <row r="67" spans="1:7" x14ac:dyDescent="0.25">
      <c r="A67" t="s">
        <v>89</v>
      </c>
      <c r="B67" s="19">
        <v>1655.500407495548</v>
      </c>
      <c r="D67" t="s">
        <v>106</v>
      </c>
      <c r="E67" s="19">
        <v>2868.0338074609958</v>
      </c>
      <c r="F67">
        <f t="shared" si="0"/>
        <v>0.66000000000000036</v>
      </c>
      <c r="G67" s="21">
        <f>SUM(E$2:E67)/SUM(E$2:E$101)</f>
        <v>0.36729166581971301</v>
      </c>
    </row>
    <row r="68" spans="1:7" x14ac:dyDescent="0.25">
      <c r="A68" t="s">
        <v>90</v>
      </c>
      <c r="B68" s="19">
        <v>3081.6141416666665</v>
      </c>
      <c r="D68" t="s">
        <v>116</v>
      </c>
      <c r="E68" s="19">
        <v>2911.8780607883914</v>
      </c>
      <c r="F68">
        <f t="shared" ref="F68:F101" si="1">1/100+F67</f>
        <v>0.67000000000000037</v>
      </c>
      <c r="G68" s="21">
        <f>SUM(E$2:E68)/SUM(E$2:E$101)</f>
        <v>0.37701174356170891</v>
      </c>
    </row>
    <row r="69" spans="1:7" x14ac:dyDescent="0.25">
      <c r="A69" t="s">
        <v>91</v>
      </c>
      <c r="B69" s="19">
        <v>1468.7345808333332</v>
      </c>
      <c r="D69" t="s">
        <v>38</v>
      </c>
      <c r="E69" s="19">
        <v>2991.7275778503499</v>
      </c>
      <c r="F69">
        <f t="shared" si="1"/>
        <v>0.68000000000000038</v>
      </c>
      <c r="G69" s="21">
        <f>SUM(E$2:E69)/SUM(E$2:E$101)</f>
        <v>0.38699836526512771</v>
      </c>
    </row>
    <row r="70" spans="1:7" x14ac:dyDescent="0.25">
      <c r="A70" t="s">
        <v>92</v>
      </c>
      <c r="B70" s="19">
        <v>1083.3333333333333</v>
      </c>
      <c r="D70" t="s">
        <v>29</v>
      </c>
      <c r="E70" s="19">
        <v>3016.185204583333</v>
      </c>
      <c r="F70">
        <f t="shared" si="1"/>
        <v>0.69000000000000039</v>
      </c>
      <c r="G70" s="21">
        <f>SUM(E$2:E70)/SUM(E$2:E$101)</f>
        <v>0.39706662844812313</v>
      </c>
    </row>
    <row r="71" spans="1:7" x14ac:dyDescent="0.25">
      <c r="A71" t="s">
        <v>93</v>
      </c>
      <c r="B71" s="19">
        <v>3764.0124015169058</v>
      </c>
      <c r="D71" t="s">
        <v>90</v>
      </c>
      <c r="E71" s="19">
        <v>3081.6141416666665</v>
      </c>
      <c r="F71">
        <f t="shared" si="1"/>
        <v>0.7000000000000004</v>
      </c>
      <c r="G71" s="21">
        <f>SUM(E$2:E71)/SUM(E$2:E$101)</f>
        <v>0.40735329856360314</v>
      </c>
    </row>
    <row r="72" spans="1:7" x14ac:dyDescent="0.25">
      <c r="A72" t="s">
        <v>94</v>
      </c>
      <c r="B72" s="19">
        <v>2583.3333333333335</v>
      </c>
      <c r="D72" t="s">
        <v>82</v>
      </c>
      <c r="E72" s="19">
        <v>3108.0864520833334</v>
      </c>
      <c r="F72">
        <f t="shared" si="1"/>
        <v>0.71000000000000041</v>
      </c>
      <c r="G72" s="21">
        <f>SUM(E$2:E72)/SUM(E$2:E$101)</f>
        <v>0.41772833533108178</v>
      </c>
    </row>
    <row r="73" spans="1:7" x14ac:dyDescent="0.25">
      <c r="A73" t="s">
        <v>95</v>
      </c>
      <c r="B73" s="19">
        <v>1913.0864520833336</v>
      </c>
      <c r="D73" t="s">
        <v>34</v>
      </c>
      <c r="E73" s="19">
        <v>3141.404203557227</v>
      </c>
      <c r="F73">
        <f t="shared" si="1"/>
        <v>0.72000000000000042</v>
      </c>
      <c r="G73" s="21">
        <f>SUM(E$2:E73)/SUM(E$2:E$101)</f>
        <v>0.42821458937062823</v>
      </c>
    </row>
    <row r="74" spans="1:7" x14ac:dyDescent="0.25">
      <c r="A74" t="s">
        <v>96</v>
      </c>
      <c r="B74" s="19">
        <v>2014.1867103417287</v>
      </c>
      <c r="D74" t="s">
        <v>99</v>
      </c>
      <c r="E74" s="19">
        <v>3213.3549899999998</v>
      </c>
      <c r="F74">
        <f t="shared" si="1"/>
        <v>0.73000000000000043</v>
      </c>
      <c r="G74" s="21">
        <f>SUM(E$2:E74)/SUM(E$2:E$101)</f>
        <v>0.43894102078821773</v>
      </c>
    </row>
    <row r="75" spans="1:7" x14ac:dyDescent="0.25">
      <c r="A75" t="s">
        <v>97</v>
      </c>
      <c r="B75" s="19">
        <v>3420.1104195578664</v>
      </c>
      <c r="D75" t="s">
        <v>111</v>
      </c>
      <c r="E75" s="19">
        <v>3386.185204583333</v>
      </c>
      <c r="F75">
        <f t="shared" si="1"/>
        <v>0.74000000000000044</v>
      </c>
      <c r="G75" s="21">
        <f>SUM(E$2:E75)/SUM(E$2:E$101)</f>
        <v>0.4502443730406932</v>
      </c>
    </row>
    <row r="76" spans="1:7" x14ac:dyDescent="0.25">
      <c r="A76" t="s">
        <v>98</v>
      </c>
      <c r="B76" s="19">
        <v>8309.0217467489438</v>
      </c>
      <c r="D76" t="s">
        <v>60</v>
      </c>
      <c r="E76" s="19">
        <v>3396.5762105611102</v>
      </c>
      <c r="F76">
        <f t="shared" si="1"/>
        <v>0.75000000000000044</v>
      </c>
      <c r="G76" s="21">
        <f>SUM(E$2:E76)/SUM(E$2:E$101)</f>
        <v>0.46158241128750388</v>
      </c>
    </row>
    <row r="77" spans="1:7" x14ac:dyDescent="0.25">
      <c r="A77" t="s">
        <v>99</v>
      </c>
      <c r="B77" s="19">
        <v>3213.3549899999998</v>
      </c>
      <c r="D77" t="s">
        <v>97</v>
      </c>
      <c r="E77" s="19">
        <v>3420.1104195578664</v>
      </c>
      <c r="F77">
        <f t="shared" si="1"/>
        <v>0.76000000000000045</v>
      </c>
      <c r="G77" s="21">
        <f>SUM(E$2:E77)/SUM(E$2:E$101)</f>
        <v>0.47299900857293825</v>
      </c>
    </row>
    <row r="78" spans="1:7" x14ac:dyDescent="0.25">
      <c r="A78" t="s">
        <v>100</v>
      </c>
      <c r="B78" s="19">
        <v>1180</v>
      </c>
      <c r="D78" t="s">
        <v>109</v>
      </c>
      <c r="E78" s="19">
        <v>3427.3821129526054</v>
      </c>
      <c r="F78">
        <f t="shared" si="1"/>
        <v>0.77000000000000046</v>
      </c>
      <c r="G78" s="21">
        <f>SUM(E$2:E78)/SUM(E$2:E$101)</f>
        <v>0.48443987934223331</v>
      </c>
    </row>
    <row r="79" spans="1:7" x14ac:dyDescent="0.25">
      <c r="A79" t="s">
        <v>101</v>
      </c>
      <c r="B79" s="19">
        <v>5090.8104091666673</v>
      </c>
      <c r="D79" t="s">
        <v>6</v>
      </c>
      <c r="E79" s="19">
        <v>3592.7036476331468</v>
      </c>
      <c r="F79">
        <f t="shared" si="1"/>
        <v>0.78000000000000047</v>
      </c>
      <c r="G79" s="21">
        <f>SUM(E$2:E79)/SUM(E$2:E$101)</f>
        <v>0.49643260638297054</v>
      </c>
    </row>
    <row r="80" spans="1:7" x14ac:dyDescent="0.25">
      <c r="A80" t="s">
        <v>102</v>
      </c>
      <c r="B80" s="19">
        <v>1570.078520748207</v>
      </c>
      <c r="D80" t="s">
        <v>74</v>
      </c>
      <c r="E80" s="19">
        <v>3666.1735645835347</v>
      </c>
      <c r="F80">
        <f t="shared" si="1"/>
        <v>0.79000000000000048</v>
      </c>
      <c r="G80" s="21">
        <f>SUM(E$2:E80)/SUM(E$2:E$101)</f>
        <v>0.50867058177873747</v>
      </c>
    </row>
    <row r="81" spans="1:7" x14ac:dyDescent="0.25">
      <c r="A81" t="s">
        <v>103</v>
      </c>
      <c r="B81" s="19">
        <v>1541.6666666666667</v>
      </c>
      <c r="D81" t="s">
        <v>114</v>
      </c>
      <c r="E81" s="19">
        <v>3739.6618395167097</v>
      </c>
      <c r="F81">
        <f t="shared" si="1"/>
        <v>0.80000000000000049</v>
      </c>
      <c r="G81" s="21">
        <f>SUM(E$2:E81)/SUM(E$2:E$101)</f>
        <v>0.52115386680992326</v>
      </c>
    </row>
    <row r="82" spans="1:7" x14ac:dyDescent="0.25">
      <c r="A82" t="s">
        <v>104</v>
      </c>
      <c r="B82" s="19">
        <v>296.45838753187246</v>
      </c>
      <c r="D82" t="s">
        <v>36</v>
      </c>
      <c r="E82" s="19">
        <v>3755.6279726595644</v>
      </c>
      <c r="F82">
        <f t="shared" si="1"/>
        <v>0.8100000000000005</v>
      </c>
      <c r="G82" s="21">
        <f>SUM(E$2:E82)/SUM(E$2:E$101)</f>
        <v>0.53369044804793753</v>
      </c>
    </row>
    <row r="83" spans="1:7" x14ac:dyDescent="0.25">
      <c r="A83" t="s">
        <v>105</v>
      </c>
      <c r="B83" s="19">
        <v>2153.0024208395571</v>
      </c>
      <c r="D83" t="s">
        <v>93</v>
      </c>
      <c r="E83" s="19">
        <v>3764.0124015169058</v>
      </c>
      <c r="F83">
        <f t="shared" si="1"/>
        <v>0.82000000000000051</v>
      </c>
      <c r="G83" s="21">
        <f>SUM(E$2:E83)/SUM(E$2:E$101)</f>
        <v>0.54625501716821012</v>
      </c>
    </row>
    <row r="84" spans="1:7" x14ac:dyDescent="0.25">
      <c r="A84" t="s">
        <v>106</v>
      </c>
      <c r="B84" s="19">
        <v>2868.0338074609958</v>
      </c>
      <c r="D84" t="s">
        <v>59</v>
      </c>
      <c r="E84" s="19">
        <v>3816.3176995833333</v>
      </c>
      <c r="F84">
        <f t="shared" si="1"/>
        <v>0.83000000000000052</v>
      </c>
      <c r="G84" s="21">
        <f>SUM(E$2:E84)/SUM(E$2:E$101)</f>
        <v>0.55899418548285496</v>
      </c>
    </row>
    <row r="85" spans="1:7" x14ac:dyDescent="0.25">
      <c r="A85" t="s">
        <v>107</v>
      </c>
      <c r="B85" s="19">
        <v>744.99384979166678</v>
      </c>
      <c r="D85" t="s">
        <v>80</v>
      </c>
      <c r="E85" s="19">
        <v>3934.9356260188274</v>
      </c>
      <c r="F85">
        <f t="shared" si="1"/>
        <v>0.84000000000000052</v>
      </c>
      <c r="G85" s="21">
        <f>SUM(E$2:E85)/SUM(E$2:E$101)</f>
        <v>0.57212930975529663</v>
      </c>
    </row>
    <row r="86" spans="1:7" x14ac:dyDescent="0.25">
      <c r="A86" t="s">
        <v>108</v>
      </c>
      <c r="B86" s="19">
        <v>2501.6162374999999</v>
      </c>
      <c r="D86" t="s">
        <v>55</v>
      </c>
      <c r="E86" s="19">
        <v>4167.2628694135574</v>
      </c>
      <c r="F86">
        <f t="shared" si="1"/>
        <v>0.85000000000000053</v>
      </c>
      <c r="G86" s="21">
        <f>SUM(E$2:E86)/SUM(E$2:E$101)</f>
        <v>0.5860399606192499</v>
      </c>
    </row>
    <row r="87" spans="1:7" x14ac:dyDescent="0.25">
      <c r="A87" t="s">
        <v>109</v>
      </c>
      <c r="B87" s="19">
        <v>3427.3821129526054</v>
      </c>
      <c r="D87" t="s">
        <v>43</v>
      </c>
      <c r="E87" s="19">
        <v>4170.3564520833334</v>
      </c>
      <c r="F87">
        <f t="shared" si="1"/>
        <v>0.86000000000000054</v>
      </c>
      <c r="G87" s="21">
        <f>SUM(E$2:E87)/SUM(E$2:E$101)</f>
        <v>0.59996093810520579</v>
      </c>
    </row>
    <row r="88" spans="1:7" x14ac:dyDescent="0.25">
      <c r="A88" t="s">
        <v>110</v>
      </c>
      <c r="B88" s="19">
        <v>2019.9531100426354</v>
      </c>
      <c r="D88" t="s">
        <v>40</v>
      </c>
      <c r="E88" s="19">
        <v>4187.5</v>
      </c>
      <c r="F88">
        <f t="shared" si="1"/>
        <v>0.87000000000000055</v>
      </c>
      <c r="G88" s="21">
        <f>SUM(E$2:E88)/SUM(E$2:E$101)</f>
        <v>0.6139391421010103</v>
      </c>
    </row>
    <row r="89" spans="1:7" x14ac:dyDescent="0.25">
      <c r="A89" t="s">
        <v>111</v>
      </c>
      <c r="B89" s="19">
        <v>3386.185204583333</v>
      </c>
      <c r="D89" t="s">
        <v>81</v>
      </c>
      <c r="E89" s="19">
        <v>4384.2019873994232</v>
      </c>
      <c r="F89">
        <f t="shared" si="1"/>
        <v>0.88000000000000056</v>
      </c>
      <c r="G89" s="21">
        <f>SUM(E$2:E89)/SUM(E$2:E$101)</f>
        <v>0.62857395278487438</v>
      </c>
    </row>
    <row r="90" spans="1:7" x14ac:dyDescent="0.25">
      <c r="A90" t="s">
        <v>112</v>
      </c>
      <c r="B90" s="19">
        <v>233.33333333333334</v>
      </c>
      <c r="D90" t="s">
        <v>101</v>
      </c>
      <c r="E90" s="19">
        <v>5090.8104091666673</v>
      </c>
      <c r="F90">
        <f t="shared" si="1"/>
        <v>0.89000000000000057</v>
      </c>
      <c r="G90" s="21">
        <f>SUM(E$2:E90)/SUM(E$2:E$101)</f>
        <v>0.64556747789610935</v>
      </c>
    </row>
    <row r="91" spans="1:7" x14ac:dyDescent="0.25">
      <c r="A91" t="s">
        <v>113</v>
      </c>
      <c r="B91" s="19">
        <v>1872.2457307705674</v>
      </c>
      <c r="D91" t="s">
        <v>58</v>
      </c>
      <c r="E91" s="19">
        <v>5295.9444735416664</v>
      </c>
      <c r="F91">
        <f t="shared" si="1"/>
        <v>0.90000000000000058</v>
      </c>
      <c r="G91" s="21">
        <f>SUM(E$2:E91)/SUM(E$2:E$101)</f>
        <v>0.6632457566308243</v>
      </c>
    </row>
    <row r="92" spans="1:7" x14ac:dyDescent="0.25">
      <c r="A92" t="s">
        <v>114</v>
      </c>
      <c r="B92" s="19">
        <v>3739.6618395167097</v>
      </c>
      <c r="D92" t="s">
        <v>68</v>
      </c>
      <c r="E92" s="19">
        <v>5303.467862008195</v>
      </c>
      <c r="F92">
        <f t="shared" si="1"/>
        <v>0.91000000000000059</v>
      </c>
      <c r="G92" s="21">
        <f>SUM(E$2:E92)/SUM(E$2:E$101)</f>
        <v>0.68094914902732429</v>
      </c>
    </row>
    <row r="93" spans="1:7" x14ac:dyDescent="0.25">
      <c r="A93" t="s">
        <v>115</v>
      </c>
      <c r="B93" s="19">
        <v>6912.1731645833324</v>
      </c>
      <c r="D93" t="s">
        <v>69</v>
      </c>
      <c r="E93" s="19">
        <v>5360.8180887499993</v>
      </c>
      <c r="F93">
        <f t="shared" si="1"/>
        <v>0.9200000000000006</v>
      </c>
      <c r="G93" s="21">
        <f>SUM(E$2:E93)/SUM(E$2:E$101)</f>
        <v>0.6988439809864756</v>
      </c>
    </row>
    <row r="94" spans="1:7" x14ac:dyDescent="0.25">
      <c r="A94" t="s">
        <v>116</v>
      </c>
      <c r="B94" s="19">
        <v>2911.8780607883914</v>
      </c>
      <c r="D94" t="s">
        <v>86</v>
      </c>
      <c r="E94" s="19">
        <v>5541.6816946542776</v>
      </c>
      <c r="F94">
        <f t="shared" si="1"/>
        <v>0.9300000000000006</v>
      </c>
      <c r="G94" s="21">
        <f>SUM(E$2:E94)/SUM(E$2:E$101)</f>
        <v>0.71734254987189494</v>
      </c>
    </row>
    <row r="95" spans="1:7" x14ac:dyDescent="0.25">
      <c r="A95" t="s">
        <v>117</v>
      </c>
      <c r="B95" s="19">
        <v>808.91978541666674</v>
      </c>
      <c r="D95" t="s">
        <v>78</v>
      </c>
      <c r="E95" s="19">
        <v>6753.7220458333331</v>
      </c>
      <c r="F95">
        <f t="shared" si="1"/>
        <v>0.94000000000000061</v>
      </c>
      <c r="G95" s="21">
        <f>SUM(E$2:E95)/SUM(E$2:E$101)</f>
        <v>0.73988700467490875</v>
      </c>
    </row>
    <row r="96" spans="1:7" x14ac:dyDescent="0.25">
      <c r="A96" t="s">
        <v>118</v>
      </c>
      <c r="B96" s="19">
        <v>1937.6687068071344</v>
      </c>
      <c r="D96" t="s">
        <v>115</v>
      </c>
      <c r="E96" s="19">
        <v>6912.1731645833324</v>
      </c>
      <c r="F96">
        <f t="shared" si="1"/>
        <v>0.95000000000000062</v>
      </c>
      <c r="G96" s="21">
        <f>SUM(E$2:E96)/SUM(E$2:E$101)</f>
        <v>0.7629603817612064</v>
      </c>
    </row>
    <row r="97" spans="1:7" x14ac:dyDescent="0.25">
      <c r="A97" t="s">
        <v>119</v>
      </c>
      <c r="B97" s="19">
        <v>9375.5732408725253</v>
      </c>
      <c r="D97" t="s">
        <v>66</v>
      </c>
      <c r="E97" s="19">
        <v>7419.1051645833331</v>
      </c>
      <c r="F97">
        <f t="shared" si="1"/>
        <v>0.96000000000000063</v>
      </c>
      <c r="G97" s="21">
        <f>SUM(E$2:E97)/SUM(E$2:E$101)</f>
        <v>0.7877259376912058</v>
      </c>
    </row>
    <row r="98" spans="1:7" x14ac:dyDescent="0.25">
      <c r="A98" t="s">
        <v>120</v>
      </c>
      <c r="B98" s="19">
        <v>304.95767132218015</v>
      </c>
      <c r="D98" t="s">
        <v>98</v>
      </c>
      <c r="E98" s="19">
        <v>8309.0217467489438</v>
      </c>
      <c r="F98">
        <f t="shared" si="1"/>
        <v>0.97000000000000064</v>
      </c>
      <c r="G98" s="21">
        <f>SUM(E$2:E98)/SUM(E$2:E$101)</f>
        <v>0.81546210508980455</v>
      </c>
    </row>
    <row r="99" spans="1:7" x14ac:dyDescent="0.25">
      <c r="A99" t="s">
        <v>121</v>
      </c>
      <c r="B99" s="19">
        <v>1222.5926895833334</v>
      </c>
      <c r="D99" t="s">
        <v>119</v>
      </c>
      <c r="E99" s="19">
        <v>9375.5732408725253</v>
      </c>
      <c r="F99">
        <f t="shared" si="1"/>
        <v>0.98000000000000065</v>
      </c>
      <c r="G99" s="21">
        <f>SUM(E$2:E99)/SUM(E$2:E$101)</f>
        <v>0.84675850517064566</v>
      </c>
    </row>
    <row r="100" spans="1:7" x14ac:dyDescent="0.25">
      <c r="A100" t="s">
        <v>122</v>
      </c>
      <c r="B100" s="19">
        <v>802.61729041666661</v>
      </c>
      <c r="D100" t="s">
        <v>63</v>
      </c>
      <c r="E100" s="19">
        <v>11103.395708333332</v>
      </c>
      <c r="F100">
        <f t="shared" si="1"/>
        <v>0.99000000000000066</v>
      </c>
      <c r="G100" s="21">
        <f>SUM(E$2:E100)/SUM(E$2:E$101)</f>
        <v>0.88382251239625131</v>
      </c>
    </row>
    <row r="101" spans="1:7" x14ac:dyDescent="0.25">
      <c r="A101" t="s">
        <v>123</v>
      </c>
      <c r="B101" s="19">
        <v>2555.7037424999999</v>
      </c>
      <c r="D101" t="s">
        <v>46</v>
      </c>
      <c r="E101" s="19">
        <v>34803.700782068801</v>
      </c>
      <c r="F101">
        <f t="shared" si="1"/>
        <v>1.0000000000000007</v>
      </c>
      <c r="G101" s="21">
        <f>SUM(E$2:E101)/SUM(E$2:E$101)</f>
        <v>1</v>
      </c>
    </row>
  </sheetData>
  <sortState ref="A2:B7739">
    <sortCondition ref="A2:A7739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zoomScale="124" zoomScaleNormal="124" workbookViewId="0">
      <selection activeCell="L7" sqref="L7"/>
    </sheetView>
  </sheetViews>
  <sheetFormatPr defaultRowHeight="15" x14ac:dyDescent="0.25"/>
  <cols>
    <col min="1" max="1" width="1.85546875" customWidth="1"/>
  </cols>
  <sheetData>
    <row r="1" spans="2:9" ht="6" customHeight="1" x14ac:dyDescent="0.25"/>
    <row r="2" spans="2:9" x14ac:dyDescent="0.25">
      <c r="B2" s="4" t="s">
        <v>126</v>
      </c>
      <c r="C2" s="4"/>
      <c r="D2" s="4"/>
      <c r="E2" s="4"/>
      <c r="F2" s="4"/>
      <c r="G2" s="4"/>
      <c r="H2" s="4"/>
      <c r="I2" s="4"/>
    </row>
    <row r="3" spans="2:9" x14ac:dyDescent="0.25">
      <c r="B3" s="4" t="s">
        <v>127</v>
      </c>
      <c r="C3" s="4"/>
      <c r="D3" s="4"/>
      <c r="E3" s="4"/>
      <c r="F3" s="4"/>
      <c r="G3" s="4"/>
      <c r="H3" s="4"/>
      <c r="I3" s="4"/>
    </row>
    <row r="4" spans="2:9" x14ac:dyDescent="0.25">
      <c r="B4" s="23" t="s">
        <v>135</v>
      </c>
      <c r="C4" s="23"/>
      <c r="D4" s="23"/>
      <c r="E4" s="23"/>
      <c r="F4" s="23"/>
      <c r="G4" s="23"/>
      <c r="H4" s="23"/>
      <c r="I4" s="23"/>
    </row>
    <row r="5" spans="2:9" ht="24" thickBot="1" x14ac:dyDescent="0.4">
      <c r="B5" s="23"/>
      <c r="C5" s="24" t="s">
        <v>11</v>
      </c>
      <c r="D5" s="23"/>
      <c r="E5" s="24" t="s">
        <v>11</v>
      </c>
      <c r="F5" s="23"/>
      <c r="G5" s="23"/>
      <c r="H5" s="23"/>
      <c r="I5" s="23"/>
    </row>
    <row r="6" spans="2:9" ht="18.75" x14ac:dyDescent="0.3">
      <c r="B6" s="23"/>
      <c r="C6" s="25" t="s">
        <v>137</v>
      </c>
      <c r="D6" s="23"/>
      <c r="E6" s="25" t="s">
        <v>138</v>
      </c>
      <c r="F6" s="23"/>
      <c r="G6" s="23"/>
      <c r="H6" s="23"/>
      <c r="I6" s="23"/>
    </row>
    <row r="7" spans="2:9" x14ac:dyDescent="0.25">
      <c r="B7" s="23" t="s">
        <v>128</v>
      </c>
      <c r="C7" s="23"/>
      <c r="D7" s="23"/>
      <c r="E7" s="23"/>
      <c r="F7" s="23"/>
      <c r="G7" s="23"/>
      <c r="H7" s="23"/>
      <c r="I7" s="23"/>
    </row>
    <row r="8" spans="2:9" x14ac:dyDescent="0.25">
      <c r="B8" s="23" t="s">
        <v>129</v>
      </c>
      <c r="C8" s="23"/>
      <c r="D8" s="23"/>
      <c r="E8" s="23"/>
      <c r="F8" s="23"/>
      <c r="G8" s="23"/>
      <c r="H8" s="23"/>
      <c r="I8" s="23"/>
    </row>
    <row r="9" spans="2:9" x14ac:dyDescent="0.25">
      <c r="B9" s="23" t="s">
        <v>130</v>
      </c>
      <c r="C9" s="23"/>
      <c r="D9" s="23"/>
      <c r="E9" s="23"/>
      <c r="F9" s="23"/>
      <c r="G9" s="23"/>
      <c r="H9" s="23"/>
      <c r="I9" s="23"/>
    </row>
    <row r="10" spans="2:9" x14ac:dyDescent="0.25">
      <c r="B10" s="23" t="s">
        <v>131</v>
      </c>
      <c r="C10" s="23"/>
      <c r="D10" s="23"/>
      <c r="E10" s="23"/>
      <c r="F10" s="23"/>
      <c r="G10" s="23"/>
      <c r="H10" s="23"/>
      <c r="I10" s="23"/>
    </row>
    <row r="11" spans="2:9" x14ac:dyDescent="0.25">
      <c r="B11" s="23" t="s">
        <v>132</v>
      </c>
      <c r="C11" s="23"/>
      <c r="D11" s="23"/>
      <c r="E11" s="23"/>
      <c r="F11" s="23"/>
      <c r="G11" s="23"/>
      <c r="H11" s="23"/>
      <c r="I11" s="23"/>
    </row>
    <row r="12" spans="2:9" x14ac:dyDescent="0.25">
      <c r="B12" s="23" t="s">
        <v>133</v>
      </c>
      <c r="C12" s="23"/>
      <c r="D12" s="23"/>
      <c r="E12" s="23"/>
      <c r="F12" s="23"/>
      <c r="G12" s="23"/>
      <c r="H12" s="23"/>
      <c r="I12" s="23"/>
    </row>
    <row r="13" spans="2:9" x14ac:dyDescent="0.25">
      <c r="B13" s="23" t="s">
        <v>134</v>
      </c>
      <c r="C13" s="23"/>
      <c r="D13" s="23"/>
      <c r="E13" s="23"/>
      <c r="F13" s="23"/>
      <c r="G13" s="23"/>
      <c r="H13" s="23"/>
      <c r="I1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Grafici</vt:lpstr>
      </vt:variant>
      <vt:variant>
        <vt:i4>1</vt:i4>
      </vt:variant>
    </vt:vector>
  </HeadingPairs>
  <TitlesOfParts>
    <vt:vector size="7" baseType="lpstr">
      <vt:lpstr>CV meglio di sigma per confront</vt:lpstr>
      <vt:lpstr>R con matrice delta </vt:lpstr>
      <vt:lpstr>dimostrazione di Deltamax=2m</vt:lpstr>
      <vt:lpstr>R in colonna</vt:lpstr>
      <vt:lpstr>calcolo R in colonna (100 oss)</vt:lpstr>
      <vt:lpstr>esercizietto strano</vt:lpstr>
      <vt:lpstr>curva di Lorenz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Maltagliati</cp:lastModifiedBy>
  <dcterms:created xsi:type="dcterms:W3CDTF">2019-11-13T11:09:54Z</dcterms:created>
  <dcterms:modified xsi:type="dcterms:W3CDTF">2019-11-25T10:52:00Z</dcterms:modified>
</cp:coreProperties>
</file>