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8505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H16" i="1"/>
  <c r="L44"/>
  <c r="L19"/>
  <c r="K19"/>
  <c r="J19"/>
  <c r="L42"/>
  <c r="K42"/>
  <c r="L40"/>
  <c r="K31"/>
  <c r="K40" s="1"/>
  <c r="K32"/>
  <c r="K33"/>
  <c r="K34"/>
  <c r="L34" s="1"/>
  <c r="K35"/>
  <c r="K36"/>
  <c r="K37"/>
  <c r="K38"/>
  <c r="L31"/>
  <c r="L32"/>
  <c r="L33"/>
  <c r="L35"/>
  <c r="L36"/>
  <c r="K30"/>
  <c r="L37"/>
  <c r="L38"/>
  <c r="J31"/>
  <c r="J32"/>
  <c r="J33"/>
  <c r="J34"/>
  <c r="J35"/>
  <c r="J36"/>
  <c r="J37"/>
  <c r="J38"/>
  <c r="J30"/>
  <c r="K25"/>
  <c r="K23"/>
  <c r="K21"/>
  <c r="L18"/>
  <c r="K18"/>
  <c r="L17"/>
  <c r="K17"/>
  <c r="J18"/>
  <c r="J17"/>
  <c r="L30" l="1"/>
</calcChain>
</file>

<file path=xl/sharedStrings.xml><?xml version="1.0" encoding="utf-8"?>
<sst xmlns="http://schemas.openxmlformats.org/spreadsheetml/2006/main" count="34" uniqueCount="32">
  <si>
    <t>Peso n. 1</t>
  </si>
  <si>
    <t>Peso n. 2</t>
  </si>
  <si>
    <t>Peso n. 3</t>
  </si>
  <si>
    <t>Peso n. 4</t>
  </si>
  <si>
    <t>Campione</t>
  </si>
  <si>
    <t>Valore (g)</t>
  </si>
  <si>
    <t>Output (V)</t>
  </si>
  <si>
    <t>Input (g)</t>
  </si>
  <si>
    <t>Input (kg)</t>
  </si>
  <si>
    <t>Ciclo 1</t>
  </si>
  <si>
    <t>Ciclo 2</t>
  </si>
  <si>
    <t>Ciclo 3</t>
  </si>
  <si>
    <t>media</t>
  </si>
  <si>
    <t>n</t>
  </si>
  <si>
    <t>m</t>
  </si>
  <si>
    <t>sensibilità assoluta media</t>
  </si>
  <si>
    <t>sensibilità relativa media</t>
  </si>
  <si>
    <t>[V/kg]</t>
  </si>
  <si>
    <t>[V/V/kg]</t>
  </si>
  <si>
    <t>sensibilità relativa FS media</t>
  </si>
  <si>
    <t>[mV/V @FS]</t>
  </si>
  <si>
    <t>Output stimato (V)</t>
  </si>
  <si>
    <t>diff.</t>
  </si>
  <si>
    <t>(diff.)^2</t>
  </si>
  <si>
    <t>std</t>
  </si>
  <si>
    <t>R²</t>
  </si>
  <si>
    <t>s (V)</t>
  </si>
  <si>
    <t>2s (V)</t>
  </si>
  <si>
    <t>2s (kg)</t>
  </si>
  <si>
    <t>fascia di incertezza in Volt</t>
  </si>
  <si>
    <t>fascia di incertezza in kg</t>
  </si>
  <si>
    <t>N =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</si>
</sst>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0.00000"/>
    <numFmt numFmtId="168" formatCode="0.000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8" fontId="0" fillId="0" borderId="2" xfId="0" applyNumberFormat="1" applyBorder="1"/>
    <xf numFmtId="0" fontId="0" fillId="0" borderId="2" xfId="0" applyBorder="1"/>
    <xf numFmtId="167" fontId="0" fillId="0" borderId="1" xfId="0" applyNumberFormat="1" applyBorder="1" applyAlignment="1">
      <alignment horizontal="center"/>
    </xf>
    <xf numFmtId="165" fontId="0" fillId="0" borderId="3" xfId="0" applyNumberFormat="1" applyBorder="1"/>
    <xf numFmtId="0" fontId="0" fillId="0" borderId="3" xfId="0" applyBorder="1"/>
    <xf numFmtId="167" fontId="0" fillId="0" borderId="3" xfId="0" applyNumberFormat="1" applyBorder="1"/>
    <xf numFmtId="167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justify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>
        <c:manualLayout>
          <c:xMode val="edge"/>
          <c:yMode val="edge"/>
          <c:x val="0.46282633420822422"/>
          <c:y val="2.3148148148148147E-2"/>
        </c:manualLayout>
      </c:layout>
      <c:overlay val="1"/>
      <c:spPr>
        <a:solidFill>
          <a:schemeClr val="bg1"/>
        </a:solidFill>
        <a:ln w="3175">
          <a:solidFill>
            <a:schemeClr val="accent1"/>
          </a:solidFill>
        </a:ln>
      </c:spPr>
    </c:title>
    <c:plotArea>
      <c:layout/>
      <c:scatterChart>
        <c:scatterStyle val="lineMarker"/>
        <c:ser>
          <c:idx val="0"/>
          <c:order val="0"/>
          <c:tx>
            <c:strRef>
              <c:f>Foglio1!$J$5</c:f>
              <c:strCache>
                <c:ptCount val="1"/>
                <c:pt idx="0">
                  <c:v>Ciclo 1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6926946631671057E-3"/>
                  <c:y val="0.37461249635462279"/>
                </c:manualLayout>
              </c:layout>
              <c:numFmt formatCode="General" sourceLinked="0"/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</c:spPr>
            </c:trendlineLbl>
          </c:trendline>
          <c:xVal>
            <c:numRef>
              <c:f>Foglio1!$I$6:$I$14</c:f>
              <c:numCache>
                <c:formatCode>0.0000</c:formatCode>
                <c:ptCount val="9"/>
                <c:pt idx="0">
                  <c:v>0</c:v>
                </c:pt>
                <c:pt idx="1">
                  <c:v>0.49760000000000004</c:v>
                </c:pt>
                <c:pt idx="2">
                  <c:v>0.99679999999999991</c:v>
                </c:pt>
                <c:pt idx="3">
                  <c:v>1.4950000000000001</c:v>
                </c:pt>
                <c:pt idx="4">
                  <c:v>1.9898</c:v>
                </c:pt>
                <c:pt idx="5">
                  <c:v>1.4950000000000001</c:v>
                </c:pt>
                <c:pt idx="6">
                  <c:v>0.99679999999999991</c:v>
                </c:pt>
                <c:pt idx="7">
                  <c:v>0.49759999999999999</c:v>
                </c:pt>
                <c:pt idx="8">
                  <c:v>0</c:v>
                </c:pt>
              </c:numCache>
            </c:numRef>
          </c:xVal>
          <c:yVal>
            <c:numRef>
              <c:f>Foglio1!$J$6:$J$14</c:f>
              <c:numCache>
                <c:formatCode>0.000</c:formatCode>
                <c:ptCount val="9"/>
                <c:pt idx="0">
                  <c:v>0</c:v>
                </c:pt>
                <c:pt idx="1">
                  <c:v>2.5030000000000001</c:v>
                </c:pt>
                <c:pt idx="2">
                  <c:v>4.9990000000000006</c:v>
                </c:pt>
                <c:pt idx="3">
                  <c:v>7.5</c:v>
                </c:pt>
                <c:pt idx="4">
                  <c:v>9.9849999999999994</c:v>
                </c:pt>
                <c:pt idx="5">
                  <c:v>7.5</c:v>
                </c:pt>
                <c:pt idx="6">
                  <c:v>5.0040000000000004</c:v>
                </c:pt>
                <c:pt idx="7">
                  <c:v>2.5020000000000002</c:v>
                </c:pt>
                <c:pt idx="8">
                  <c:v>4.0000000000004476E-3</c:v>
                </c:pt>
              </c:numCache>
            </c:numRef>
          </c:yVal>
        </c:ser>
        <c:axId val="132868352"/>
        <c:axId val="145482112"/>
      </c:scatterChart>
      <c:valAx>
        <c:axId val="132868352"/>
        <c:scaling>
          <c:orientation val="minMax"/>
          <c:max val="2"/>
        </c:scaling>
        <c:axPos val="b"/>
        <c:title>
          <c:tx>
            <c:rich>
              <a:bodyPr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r>
                  <a:rPr lang="en-US">
                    <a:latin typeface="Tahoma" pitchFamily="34" charset="0"/>
                    <a:ea typeface="Tahoma" pitchFamily="34" charset="0"/>
                    <a:cs typeface="Tahoma" pitchFamily="34" charset="0"/>
                  </a:rPr>
                  <a:t>Input (kg) </a:t>
                </a:r>
              </a:p>
            </c:rich>
          </c:tx>
          <c:layout>
            <c:manualLayout>
              <c:xMode val="edge"/>
              <c:yMode val="edge"/>
              <c:x val="0.48766076115485685"/>
              <c:y val="0.90645815106445027"/>
            </c:manualLayout>
          </c:layout>
        </c:title>
        <c:numFmt formatCode="0.0" sourceLinked="0"/>
        <c:tickLblPos val="nextTo"/>
        <c:crossAx val="145482112"/>
        <c:crosses val="autoZero"/>
        <c:crossBetween val="midCat"/>
      </c:valAx>
      <c:valAx>
        <c:axId val="1454821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r>
                  <a:rPr lang="it-IT">
                    <a:latin typeface="Tahoma" pitchFamily="34" charset="0"/>
                    <a:ea typeface="Tahoma" pitchFamily="34" charset="0"/>
                    <a:cs typeface="Tahoma" pitchFamily="34" charset="0"/>
                  </a:rPr>
                  <a:t>Output (V)</a:t>
                </a:r>
              </a:p>
            </c:rich>
          </c:tx>
          <c:layout>
            <c:manualLayout>
              <c:xMode val="edge"/>
              <c:yMode val="edge"/>
              <c:x val="1.3888888888888914E-2"/>
              <c:y val="0.33020997375328143"/>
            </c:manualLayout>
          </c:layout>
        </c:title>
        <c:numFmt formatCode="0.0" sourceLinked="0"/>
        <c:tickLblPos val="nextTo"/>
        <c:crossAx val="132868352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>
        <c:manualLayout>
          <c:xMode val="edge"/>
          <c:yMode val="edge"/>
          <c:x val="0.46282633420822433"/>
          <c:y val="2.3148148148148147E-2"/>
        </c:manualLayout>
      </c:layout>
      <c:overlay val="1"/>
      <c:spPr>
        <a:solidFill>
          <a:schemeClr val="bg1"/>
        </a:solidFill>
        <a:ln w="3175">
          <a:solidFill>
            <a:schemeClr val="accent1"/>
          </a:solidFill>
        </a:ln>
      </c:spPr>
    </c:title>
    <c:plotArea>
      <c:layout/>
      <c:scatterChart>
        <c:scatterStyle val="lineMarker"/>
        <c:ser>
          <c:idx val="0"/>
          <c:order val="0"/>
          <c:tx>
            <c:strRef>
              <c:f>Foglio1!$K$5</c:f>
              <c:strCache>
                <c:ptCount val="1"/>
                <c:pt idx="0">
                  <c:v>Ciclo 2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6926946631671066E-3"/>
                  <c:y val="0.37461249635462307"/>
                </c:manualLayout>
              </c:layout>
              <c:numFmt formatCode="General" sourceLinked="0"/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</c:spPr>
            </c:trendlineLbl>
          </c:trendline>
          <c:xVal>
            <c:numRef>
              <c:f>Foglio1!$I$6:$I$14</c:f>
              <c:numCache>
                <c:formatCode>0.0000</c:formatCode>
                <c:ptCount val="9"/>
                <c:pt idx="0">
                  <c:v>0</c:v>
                </c:pt>
                <c:pt idx="1">
                  <c:v>0.49760000000000004</c:v>
                </c:pt>
                <c:pt idx="2">
                  <c:v>0.99679999999999991</c:v>
                </c:pt>
                <c:pt idx="3">
                  <c:v>1.4950000000000001</c:v>
                </c:pt>
                <c:pt idx="4">
                  <c:v>1.9898</c:v>
                </c:pt>
                <c:pt idx="5">
                  <c:v>1.4950000000000001</c:v>
                </c:pt>
                <c:pt idx="6">
                  <c:v>0.99679999999999991</c:v>
                </c:pt>
                <c:pt idx="7">
                  <c:v>0.49759999999999999</c:v>
                </c:pt>
                <c:pt idx="8">
                  <c:v>0</c:v>
                </c:pt>
              </c:numCache>
            </c:numRef>
          </c:xVal>
          <c:yVal>
            <c:numRef>
              <c:f>Foglio1!$K$6:$K$14</c:f>
              <c:numCache>
                <c:formatCode>0.000</c:formatCode>
                <c:ptCount val="9"/>
                <c:pt idx="0">
                  <c:v>0</c:v>
                </c:pt>
                <c:pt idx="1">
                  <c:v>2.4999999999999996</c:v>
                </c:pt>
                <c:pt idx="2">
                  <c:v>5.0049999999999999</c:v>
                </c:pt>
                <c:pt idx="3">
                  <c:v>7.5049999999999999</c:v>
                </c:pt>
                <c:pt idx="4">
                  <c:v>9.9830000000000005</c:v>
                </c:pt>
                <c:pt idx="5">
                  <c:v>7.5030000000000001</c:v>
                </c:pt>
                <c:pt idx="6">
                  <c:v>5.0019999999999998</c:v>
                </c:pt>
                <c:pt idx="7">
                  <c:v>2.5029999999999997</c:v>
                </c:pt>
                <c:pt idx="8">
                  <c:v>1.9999999999997797E-3</c:v>
                </c:pt>
              </c:numCache>
            </c:numRef>
          </c:yVal>
        </c:ser>
        <c:axId val="146023168"/>
        <c:axId val="146025088"/>
      </c:scatterChart>
      <c:valAx>
        <c:axId val="146023168"/>
        <c:scaling>
          <c:orientation val="minMax"/>
          <c:max val="2"/>
        </c:scaling>
        <c:axPos val="b"/>
        <c:title>
          <c:tx>
            <c:rich>
              <a:bodyPr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r>
                  <a:rPr lang="en-US">
                    <a:latin typeface="Tahoma" pitchFamily="34" charset="0"/>
                    <a:ea typeface="Tahoma" pitchFamily="34" charset="0"/>
                    <a:cs typeface="Tahoma" pitchFamily="34" charset="0"/>
                  </a:rPr>
                  <a:t>Input (kg) </a:t>
                </a:r>
              </a:p>
            </c:rich>
          </c:tx>
          <c:layout>
            <c:manualLayout>
              <c:xMode val="edge"/>
              <c:yMode val="edge"/>
              <c:x val="0.48766076115485718"/>
              <c:y val="0.90645815106445027"/>
            </c:manualLayout>
          </c:layout>
        </c:title>
        <c:numFmt formatCode="0.0" sourceLinked="0"/>
        <c:tickLblPos val="nextTo"/>
        <c:crossAx val="146025088"/>
        <c:crosses val="autoZero"/>
        <c:crossBetween val="midCat"/>
      </c:valAx>
      <c:valAx>
        <c:axId val="1460250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r>
                  <a:rPr lang="it-IT">
                    <a:latin typeface="Tahoma" pitchFamily="34" charset="0"/>
                    <a:ea typeface="Tahoma" pitchFamily="34" charset="0"/>
                    <a:cs typeface="Tahoma" pitchFamily="34" charset="0"/>
                  </a:rPr>
                  <a:t>Output (V)</a:t>
                </a:r>
              </a:p>
            </c:rich>
          </c:tx>
          <c:layout>
            <c:manualLayout>
              <c:xMode val="edge"/>
              <c:yMode val="edge"/>
              <c:x val="1.3888888888888923E-2"/>
              <c:y val="0.33020997375328165"/>
            </c:manualLayout>
          </c:layout>
        </c:title>
        <c:numFmt formatCode="0.0" sourceLinked="0"/>
        <c:tickLblPos val="nextTo"/>
        <c:crossAx val="146023168"/>
        <c:crosses val="autoZero"/>
        <c:crossBetween val="midCat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>
        <c:manualLayout>
          <c:xMode val="edge"/>
          <c:yMode val="edge"/>
          <c:x val="0.46282633420822433"/>
          <c:y val="2.3148148148148147E-2"/>
        </c:manualLayout>
      </c:layout>
      <c:overlay val="1"/>
      <c:spPr>
        <a:solidFill>
          <a:schemeClr val="bg1"/>
        </a:solidFill>
        <a:ln w="3175">
          <a:solidFill>
            <a:schemeClr val="accent1"/>
          </a:solidFill>
        </a:ln>
      </c:spPr>
    </c:title>
    <c:plotArea>
      <c:layout/>
      <c:scatterChart>
        <c:scatterStyle val="lineMarker"/>
        <c:ser>
          <c:idx val="0"/>
          <c:order val="0"/>
          <c:tx>
            <c:strRef>
              <c:f>Foglio1!$L$5</c:f>
              <c:strCache>
                <c:ptCount val="1"/>
                <c:pt idx="0">
                  <c:v>Ciclo 3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6926946631671066E-3"/>
                  <c:y val="0.37461249635462307"/>
                </c:manualLayout>
              </c:layout>
              <c:numFmt formatCode="General" sourceLinked="0"/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</c:spPr>
            </c:trendlineLbl>
          </c:trendline>
          <c:xVal>
            <c:numRef>
              <c:f>Foglio1!$I$6:$I$14</c:f>
              <c:numCache>
                <c:formatCode>0.0000</c:formatCode>
                <c:ptCount val="9"/>
                <c:pt idx="0">
                  <c:v>0</c:v>
                </c:pt>
                <c:pt idx="1">
                  <c:v>0.49760000000000004</c:v>
                </c:pt>
                <c:pt idx="2">
                  <c:v>0.99679999999999991</c:v>
                </c:pt>
                <c:pt idx="3">
                  <c:v>1.4950000000000001</c:v>
                </c:pt>
                <c:pt idx="4">
                  <c:v>1.9898</c:v>
                </c:pt>
                <c:pt idx="5">
                  <c:v>1.4950000000000001</c:v>
                </c:pt>
                <c:pt idx="6">
                  <c:v>0.99679999999999991</c:v>
                </c:pt>
                <c:pt idx="7">
                  <c:v>0.49759999999999999</c:v>
                </c:pt>
                <c:pt idx="8">
                  <c:v>0</c:v>
                </c:pt>
              </c:numCache>
            </c:numRef>
          </c:xVal>
          <c:yVal>
            <c:numRef>
              <c:f>Foglio1!$L$6:$L$14</c:f>
              <c:numCache>
                <c:formatCode>0.000</c:formatCode>
                <c:ptCount val="9"/>
                <c:pt idx="0">
                  <c:v>0</c:v>
                </c:pt>
                <c:pt idx="1">
                  <c:v>2.496</c:v>
                </c:pt>
                <c:pt idx="2">
                  <c:v>5</c:v>
                </c:pt>
                <c:pt idx="3">
                  <c:v>7.5</c:v>
                </c:pt>
                <c:pt idx="4">
                  <c:v>9.9830000000000005</c:v>
                </c:pt>
                <c:pt idx="5">
                  <c:v>7.5</c:v>
                </c:pt>
                <c:pt idx="6">
                  <c:v>5.0010000000000003</c:v>
                </c:pt>
                <c:pt idx="7">
                  <c:v>2.5010000000000003</c:v>
                </c:pt>
                <c:pt idx="8">
                  <c:v>1.9999999999997797E-3</c:v>
                </c:pt>
              </c:numCache>
            </c:numRef>
          </c:yVal>
        </c:ser>
        <c:axId val="146062336"/>
        <c:axId val="134489216"/>
      </c:scatterChart>
      <c:valAx>
        <c:axId val="146062336"/>
        <c:scaling>
          <c:orientation val="minMax"/>
          <c:max val="2"/>
        </c:scaling>
        <c:axPos val="b"/>
        <c:title>
          <c:tx>
            <c:rich>
              <a:bodyPr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r>
                  <a:rPr lang="en-US">
                    <a:latin typeface="Tahoma" pitchFamily="34" charset="0"/>
                    <a:ea typeface="Tahoma" pitchFamily="34" charset="0"/>
                    <a:cs typeface="Tahoma" pitchFamily="34" charset="0"/>
                  </a:rPr>
                  <a:t>Input (kg) </a:t>
                </a:r>
              </a:p>
            </c:rich>
          </c:tx>
          <c:layout>
            <c:manualLayout>
              <c:xMode val="edge"/>
              <c:yMode val="edge"/>
              <c:x val="0.48766076115485718"/>
              <c:y val="0.90645815106445027"/>
            </c:manualLayout>
          </c:layout>
        </c:title>
        <c:numFmt formatCode="0.0" sourceLinked="0"/>
        <c:tickLblPos val="nextTo"/>
        <c:crossAx val="134489216"/>
        <c:crosses val="autoZero"/>
        <c:crossBetween val="midCat"/>
      </c:valAx>
      <c:valAx>
        <c:axId val="1344892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r>
                  <a:rPr lang="it-IT">
                    <a:latin typeface="Tahoma" pitchFamily="34" charset="0"/>
                    <a:ea typeface="Tahoma" pitchFamily="34" charset="0"/>
                    <a:cs typeface="Tahoma" pitchFamily="34" charset="0"/>
                  </a:rPr>
                  <a:t>Output (V)</a:t>
                </a:r>
              </a:p>
            </c:rich>
          </c:tx>
          <c:layout>
            <c:manualLayout>
              <c:xMode val="edge"/>
              <c:yMode val="edge"/>
              <c:x val="1.3888888888888923E-2"/>
              <c:y val="0.33020997375328165"/>
            </c:manualLayout>
          </c:layout>
        </c:title>
        <c:numFmt formatCode="0.0" sourceLinked="0"/>
        <c:tickLblPos val="nextTo"/>
        <c:crossAx val="146062336"/>
        <c:crosses val="autoZero"/>
        <c:crossBetween val="midCat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1</xdr:row>
      <xdr:rowOff>152400</xdr:rowOff>
    </xdr:from>
    <xdr:to>
      <xdr:col>25</xdr:col>
      <xdr:colOff>361950</xdr:colOff>
      <xdr:row>16</xdr:row>
      <xdr:rowOff>38100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47625</xdr:colOff>
      <xdr:row>16</xdr:row>
      <xdr:rowOff>85725</xdr:rowOff>
    </xdr:from>
    <xdr:to>
      <xdr:col>25</xdr:col>
      <xdr:colOff>352425</xdr:colOff>
      <xdr:row>30</xdr:row>
      <xdr:rowOff>161925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47625</xdr:colOff>
      <xdr:row>31</xdr:row>
      <xdr:rowOff>19050</xdr:rowOff>
    </xdr:from>
    <xdr:to>
      <xdr:col>25</xdr:col>
      <xdr:colOff>352425</xdr:colOff>
      <xdr:row>45</xdr:row>
      <xdr:rowOff>95250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N44"/>
  <sheetViews>
    <sheetView tabSelected="1" topLeftCell="B1" workbookViewId="0">
      <selection activeCell="H17" sqref="H17"/>
    </sheetView>
  </sheetViews>
  <sheetFormatPr defaultRowHeight="15"/>
  <cols>
    <col min="3" max="3" width="10" bestFit="1" customWidth="1"/>
    <col min="9" max="9" width="10.42578125" bestFit="1" customWidth="1"/>
    <col min="10" max="10" width="12.42578125" customWidth="1"/>
    <col min="11" max="11" width="9.5703125" bestFit="1" customWidth="1"/>
    <col min="12" max="12" width="9.7109375" bestFit="1" customWidth="1"/>
    <col min="13" max="13" width="11.85546875" bestFit="1" customWidth="1"/>
  </cols>
  <sheetData>
    <row r="2" spans="3:12">
      <c r="C2" s="1" t="s">
        <v>4</v>
      </c>
      <c r="D2" s="1" t="s">
        <v>5</v>
      </c>
    </row>
    <row r="3" spans="3:12">
      <c r="C3" t="s">
        <v>0</v>
      </c>
      <c r="D3">
        <v>497.6</v>
      </c>
    </row>
    <row r="4" spans="3:12" ht="15.75" thickBot="1">
      <c r="C4" t="s">
        <v>1</v>
      </c>
      <c r="D4">
        <v>499.2</v>
      </c>
      <c r="J4" s="18" t="s">
        <v>6</v>
      </c>
      <c r="K4" s="18"/>
      <c r="L4" s="18"/>
    </row>
    <row r="5" spans="3:12">
      <c r="C5" t="s">
        <v>2</v>
      </c>
      <c r="D5">
        <v>498.2</v>
      </c>
      <c r="H5" s="1" t="s">
        <v>7</v>
      </c>
      <c r="I5" s="1" t="s">
        <v>8</v>
      </c>
      <c r="J5" s="10" t="s">
        <v>9</v>
      </c>
      <c r="K5" s="10" t="s">
        <v>10</v>
      </c>
      <c r="L5" s="10" t="s">
        <v>11</v>
      </c>
    </row>
    <row r="6" spans="3:12">
      <c r="C6" t="s">
        <v>3</v>
      </c>
      <c r="D6">
        <v>494.8</v>
      </c>
      <c r="H6" s="2">
        <v>0</v>
      </c>
      <c r="I6" s="4">
        <v>0</v>
      </c>
      <c r="J6" s="14">
        <v>0</v>
      </c>
      <c r="K6" s="14">
        <v>0</v>
      </c>
      <c r="L6" s="14">
        <v>0</v>
      </c>
    </row>
    <row r="7" spans="3:12">
      <c r="H7" s="2">
        <v>497.6</v>
      </c>
      <c r="I7" s="4">
        <v>0.49760000000000004</v>
      </c>
      <c r="J7" s="14">
        <v>2.5030000000000001</v>
      </c>
      <c r="K7" s="14">
        <v>2.4999999999999996</v>
      </c>
      <c r="L7" s="14">
        <v>2.496</v>
      </c>
    </row>
    <row r="8" spans="3:12">
      <c r="H8" s="2">
        <v>996.8</v>
      </c>
      <c r="I8" s="4">
        <v>0.99679999999999991</v>
      </c>
      <c r="J8" s="14">
        <v>4.9990000000000006</v>
      </c>
      <c r="K8" s="14">
        <v>5.0049999999999999</v>
      </c>
      <c r="L8" s="14">
        <v>5</v>
      </c>
    </row>
    <row r="9" spans="3:12">
      <c r="H9" s="2">
        <v>1495</v>
      </c>
      <c r="I9" s="4">
        <v>1.4950000000000001</v>
      </c>
      <c r="J9" s="14">
        <v>7.5</v>
      </c>
      <c r="K9" s="14">
        <v>7.5049999999999999</v>
      </c>
      <c r="L9" s="14">
        <v>7.5</v>
      </c>
    </row>
    <row r="10" spans="3:12">
      <c r="H10" s="2">
        <v>1989.8</v>
      </c>
      <c r="I10" s="4">
        <v>1.9898</v>
      </c>
      <c r="J10" s="14">
        <v>9.9849999999999994</v>
      </c>
      <c r="K10" s="14">
        <v>9.9830000000000005</v>
      </c>
      <c r="L10" s="14">
        <v>9.9830000000000005</v>
      </c>
    </row>
    <row r="11" spans="3:12">
      <c r="H11" s="2">
        <v>1495</v>
      </c>
      <c r="I11" s="4">
        <v>1.4950000000000001</v>
      </c>
      <c r="J11" s="14">
        <v>7.5</v>
      </c>
      <c r="K11" s="14">
        <v>7.5030000000000001</v>
      </c>
      <c r="L11" s="14">
        <v>7.5</v>
      </c>
    </row>
    <row r="12" spans="3:12">
      <c r="H12" s="2">
        <v>996.8</v>
      </c>
      <c r="I12" s="4">
        <v>0.99679999999999991</v>
      </c>
      <c r="J12" s="14">
        <v>5.0040000000000004</v>
      </c>
      <c r="K12" s="14">
        <v>5.0019999999999998</v>
      </c>
      <c r="L12" s="14">
        <v>5.0010000000000003</v>
      </c>
    </row>
    <row r="13" spans="3:12">
      <c r="H13" s="2">
        <v>497.59999999999997</v>
      </c>
      <c r="I13" s="4">
        <v>0.49759999999999999</v>
      </c>
      <c r="J13" s="14">
        <v>2.5020000000000002</v>
      </c>
      <c r="K13" s="14">
        <v>2.5029999999999997</v>
      </c>
      <c r="L13" s="14">
        <v>2.5010000000000003</v>
      </c>
    </row>
    <row r="14" spans="3:12">
      <c r="H14" s="2">
        <v>0</v>
      </c>
      <c r="I14" s="4">
        <v>0</v>
      </c>
      <c r="J14" s="14">
        <v>4.0000000000004476E-3</v>
      </c>
      <c r="K14" s="14">
        <v>1.9999999999997797E-3</v>
      </c>
      <c r="L14" s="14">
        <v>1.9999999999997797E-3</v>
      </c>
    </row>
    <row r="15" spans="3:12">
      <c r="J15" s="15"/>
      <c r="K15" s="15"/>
      <c r="L15" s="15"/>
    </row>
    <row r="16" spans="3:12">
      <c r="G16" s="9" t="s">
        <v>31</v>
      </c>
      <c r="H16">
        <f>COUNTA(H6:H14)</f>
        <v>9</v>
      </c>
      <c r="J16" s="15"/>
      <c r="K16" s="15"/>
      <c r="L16" s="15"/>
    </row>
    <row r="17" spans="7:14">
      <c r="I17" s="6" t="s">
        <v>14</v>
      </c>
      <c r="J17" s="16">
        <f>SLOPE(J6:J14,I6:I14)</f>
        <v>5.0153899467989156</v>
      </c>
      <c r="K17" s="16">
        <f>SLOPE(K6:K14,I6:I14)</f>
        <v>5.0168576415918347</v>
      </c>
      <c r="L17" s="16">
        <f>SLOPE(L6:L14,I6:I14)</f>
        <v>5.0160230781781374</v>
      </c>
    </row>
    <row r="18" spans="7:14">
      <c r="I18" s="6" t="s">
        <v>13</v>
      </c>
      <c r="J18" s="16">
        <f>INTERCEPT(J6:J14,I6:I14)</f>
        <v>3.4848522153509975E-3</v>
      </c>
      <c r="K18" s="16">
        <f>INTERCEPT(K6:K14,I6:I14)</f>
        <v>2.8520219123668866E-3</v>
      </c>
      <c r="L18" s="16">
        <f>INTERCEPT(L6:L14,I6:I14)</f>
        <v>1.3687221366316393E-3</v>
      </c>
    </row>
    <row r="19" spans="7:14" ht="15.75" thickBot="1">
      <c r="I19" s="7" t="s">
        <v>25</v>
      </c>
      <c r="J19" s="17">
        <f>CORREL(J6:J14,I6:I14)</f>
        <v>0.99999969330329652</v>
      </c>
      <c r="K19" s="17">
        <f>CORREL(K6:K14,I6:I14)</f>
        <v>0.99999980606498184</v>
      </c>
      <c r="L19" s="17">
        <f>CORREL(L6:L14,I6:I14)</f>
        <v>0.99999989623166574</v>
      </c>
    </row>
    <row r="21" spans="7:14">
      <c r="G21" t="s">
        <v>15</v>
      </c>
      <c r="K21" s="8">
        <f>AVERAGE(J17:L17)</f>
        <v>5.0160902221896286</v>
      </c>
      <c r="M21" s="6" t="s">
        <v>17</v>
      </c>
    </row>
    <row r="23" spans="7:14">
      <c r="G23" t="s">
        <v>16</v>
      </c>
      <c r="K23" s="8">
        <f>K21/5/1000</f>
        <v>1.0032180444379257E-3</v>
      </c>
      <c r="M23" s="6" t="s">
        <v>18</v>
      </c>
    </row>
    <row r="25" spans="7:14">
      <c r="G25" t="s">
        <v>19</v>
      </c>
      <c r="K25" s="8">
        <f>K23*2*1000</f>
        <v>2.0064360888758515</v>
      </c>
      <c r="M25" s="6" t="s">
        <v>20</v>
      </c>
    </row>
    <row r="28" spans="7:14">
      <c r="J28" s="19" t="s">
        <v>21</v>
      </c>
    </row>
    <row r="29" spans="7:14">
      <c r="H29" s="6" t="s">
        <v>8</v>
      </c>
      <c r="I29" s="6" t="s">
        <v>6</v>
      </c>
      <c r="J29" s="19"/>
      <c r="K29" s="6" t="s">
        <v>22</v>
      </c>
      <c r="L29" s="6" t="s">
        <v>23</v>
      </c>
      <c r="M29" s="6"/>
      <c r="N29" s="6"/>
    </row>
    <row r="30" spans="7:14">
      <c r="H30" s="4">
        <v>0</v>
      </c>
      <c r="I30" s="3">
        <v>0</v>
      </c>
      <c r="J30" s="3">
        <f>K$17*H30+K$18</f>
        <v>2.8520219123668866E-3</v>
      </c>
      <c r="K30" s="3">
        <f>I30-J30</f>
        <v>-2.8520219123668866E-3</v>
      </c>
      <c r="L30" s="8">
        <f>K30^2</f>
        <v>8.1340289886208727E-6</v>
      </c>
      <c r="M30" s="5"/>
    </row>
    <row r="31" spans="7:14">
      <c r="H31" s="4">
        <v>0.49760000000000004</v>
      </c>
      <c r="I31" s="3">
        <v>2.4999999999999996</v>
      </c>
      <c r="J31" s="3">
        <f t="shared" ref="J31:J38" si="0">K$17*H31+K$18</f>
        <v>2.4992403843684641</v>
      </c>
      <c r="K31" s="3">
        <f t="shared" ref="K31:K38" si="1">I31-J31</f>
        <v>7.5961563153548184E-4</v>
      </c>
      <c r="L31" s="8">
        <f t="shared" ref="L31:L38" si="2">K31^2</f>
        <v>5.7701590767304893E-7</v>
      </c>
      <c r="M31" s="5"/>
    </row>
    <row r="32" spans="7:14">
      <c r="H32" s="4">
        <v>0.99679999999999991</v>
      </c>
      <c r="I32" s="3">
        <v>5.0049999999999999</v>
      </c>
      <c r="J32" s="3">
        <f t="shared" si="0"/>
        <v>5.0036557190511068</v>
      </c>
      <c r="K32" s="3">
        <f t="shared" si="1"/>
        <v>1.3442809488930507E-3</v>
      </c>
      <c r="L32" s="8">
        <f t="shared" si="2"/>
        <v>1.8070912695568009E-6</v>
      </c>
      <c r="M32" s="5"/>
    </row>
    <row r="33" spans="8:13">
      <c r="H33" s="4">
        <v>1.4950000000000001</v>
      </c>
      <c r="I33" s="3">
        <v>7.5049999999999999</v>
      </c>
      <c r="J33" s="3">
        <f t="shared" si="0"/>
        <v>7.50305419609216</v>
      </c>
      <c r="K33" s="3">
        <f t="shared" si="1"/>
        <v>1.9458039078399381E-3</v>
      </c>
      <c r="L33" s="8">
        <f t="shared" si="2"/>
        <v>3.786152847765174E-6</v>
      </c>
      <c r="M33" s="5"/>
    </row>
    <row r="34" spans="8:13">
      <c r="H34" s="4">
        <v>1.9898</v>
      </c>
      <c r="I34" s="3">
        <v>9.9830000000000005</v>
      </c>
      <c r="J34" s="3">
        <f t="shared" si="0"/>
        <v>9.9853953571517984</v>
      </c>
      <c r="K34" s="3">
        <f t="shared" si="1"/>
        <v>-2.3953571517978389E-3</v>
      </c>
      <c r="L34" s="8">
        <f t="shared" si="2"/>
        <v>5.7377358846690555E-6</v>
      </c>
      <c r="M34" s="5"/>
    </row>
    <row r="35" spans="8:13">
      <c r="H35" s="4">
        <v>1.4950000000000001</v>
      </c>
      <c r="I35" s="3">
        <v>7.5030000000000001</v>
      </c>
      <c r="J35" s="3">
        <f t="shared" si="0"/>
        <v>7.50305419609216</v>
      </c>
      <c r="K35" s="3">
        <f t="shared" si="1"/>
        <v>-5.4196092159841669E-5</v>
      </c>
      <c r="L35" s="8">
        <f t="shared" si="2"/>
        <v>2.9372164053980516E-9</v>
      </c>
      <c r="M35" s="5"/>
    </row>
    <row r="36" spans="8:13">
      <c r="H36" s="4">
        <v>0.99679999999999991</v>
      </c>
      <c r="I36" s="3">
        <v>5.0019999999999998</v>
      </c>
      <c r="J36" s="3">
        <f t="shared" si="0"/>
        <v>5.0036557190511068</v>
      </c>
      <c r="K36" s="3">
        <f t="shared" si="1"/>
        <v>-1.655719051107063E-3</v>
      </c>
      <c r="L36" s="8">
        <f t="shared" si="2"/>
        <v>2.7414055761988732E-6</v>
      </c>
      <c r="M36" s="5"/>
    </row>
    <row r="37" spans="8:13">
      <c r="H37" s="4">
        <v>0.49759999999999999</v>
      </c>
      <c r="I37" s="3">
        <v>2.5029999999999997</v>
      </c>
      <c r="J37" s="3">
        <f t="shared" si="0"/>
        <v>2.4992403843684636</v>
      </c>
      <c r="K37" s="3">
        <f t="shared" si="1"/>
        <v>3.7596156315360396E-3</v>
      </c>
      <c r="L37" s="8">
        <f t="shared" si="2"/>
        <v>1.4134709696890133E-5</v>
      </c>
      <c r="M37" s="5"/>
    </row>
    <row r="38" spans="8:13" ht="15.75" thickBot="1">
      <c r="H38" s="4">
        <v>0</v>
      </c>
      <c r="I38" s="3">
        <v>1.9999999999997797E-3</v>
      </c>
      <c r="J38" s="3">
        <f t="shared" si="0"/>
        <v>2.8520219123668866E-3</v>
      </c>
      <c r="K38" s="3">
        <f t="shared" si="1"/>
        <v>-8.5202191236710689E-4</v>
      </c>
      <c r="L38" s="8">
        <f t="shared" si="2"/>
        <v>7.25941339153702E-7</v>
      </c>
      <c r="M38" s="5"/>
    </row>
    <row r="39" spans="8:13">
      <c r="K39" s="10" t="s">
        <v>12</v>
      </c>
      <c r="L39" s="13" t="s">
        <v>26</v>
      </c>
    </row>
    <row r="40" spans="8:13" ht="15.75" thickBot="1">
      <c r="K40" s="11">
        <f>AVERAGE(K30:K38)</f>
        <v>6.4146219200564599E-16</v>
      </c>
      <c r="L40" s="11">
        <f>SQRT(SUM(L30:L38)/7)</f>
        <v>2.3190829076208141E-3</v>
      </c>
    </row>
    <row r="41" spans="8:13">
      <c r="K41" s="10" t="s">
        <v>24</v>
      </c>
      <c r="L41" s="10" t="s">
        <v>27</v>
      </c>
    </row>
    <row r="42" spans="8:13" ht="15.75" thickBot="1">
      <c r="K42" s="12">
        <f>STDEV(K30:K38)</f>
        <v>2.1693034229601522E-3</v>
      </c>
      <c r="L42" s="11">
        <f>2*L40</f>
        <v>4.6381658152416282E-3</v>
      </c>
      <c r="M42" t="s">
        <v>29</v>
      </c>
    </row>
    <row r="43" spans="8:13">
      <c r="L43" s="10" t="s">
        <v>28</v>
      </c>
    </row>
    <row r="44" spans="8:13" ht="15.75" thickBot="1">
      <c r="L44" s="12">
        <f>L42/K21</f>
        <v>9.2465757388569684E-4</v>
      </c>
      <c r="M44" t="s">
        <v>30</v>
      </c>
    </row>
  </sheetData>
  <mergeCells count="2">
    <mergeCell ref="J4:L4"/>
    <mergeCell ref="J28:J29"/>
  </mergeCells>
  <pageMargins left="0.7" right="0.7" top="0.75" bottom="0.75" header="0.3" footer="0.3"/>
  <pageSetup paperSize="9" orientation="portrait" horizontalDpi="200" verticalDpi="200" r:id="rId1"/>
  <drawing r:id="rId2"/>
  <legacyDrawing r:id="rId3"/>
  <oleObjects>
    <oleObject progId="Equation.3" shapeId="2049" r:id="rId4"/>
    <oleObject progId="Equation.3" shapeId="2050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 </cp:lastModifiedBy>
  <dcterms:created xsi:type="dcterms:W3CDTF">2020-05-17T11:22:20Z</dcterms:created>
  <dcterms:modified xsi:type="dcterms:W3CDTF">2020-05-21T15:55:34Z</dcterms:modified>
</cp:coreProperties>
</file>