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a\Dropbox\Contabilità e bilancio\esercizi\domande 1 - 14\"/>
    </mc:Choice>
  </mc:AlternateContent>
  <bookViews>
    <workbookView xWindow="0" yWindow="0" windowWidth="19200" windowHeight="10270" activeTab="3"/>
  </bookViews>
  <sheets>
    <sheet name="domande01 - es. 2" sheetId="1" r:id="rId1"/>
    <sheet name="domande02 - es. 2" sheetId="5" r:id="rId2"/>
    <sheet name="domande03 - es. 2" sheetId="6" r:id="rId3"/>
    <sheet name="domande04 - es. 2" sheetId="3" r:id="rId4"/>
    <sheet name="domande05 - es. 2" sheetId="7" r:id="rId5"/>
    <sheet name="domanda06 - es. 2" sheetId="9" r:id="rId6"/>
    <sheet name="domanda07 - es. 2" sheetId="10" r:id="rId7"/>
    <sheet name="domanda08 - es.2" sheetId="13" r:id="rId8"/>
    <sheet name="domande09 - es. 2" sheetId="2" r:id="rId9"/>
    <sheet name="domande10 - es. 2" sheetId="14" r:id="rId10"/>
    <sheet name="domanda11 - es. 2" sheetId="11" r:id="rId11"/>
    <sheet name="domande12 - es. 2" sheetId="4" r:id="rId12"/>
    <sheet name="domanda13 - es. 2" sheetId="12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3" l="1"/>
  <c r="D9" i="14" l="1"/>
  <c r="E16" i="14"/>
  <c r="E14" i="14" s="1"/>
  <c r="D15" i="14"/>
  <c r="C9" i="14"/>
  <c r="C20" i="14" s="1"/>
  <c r="C8" i="14"/>
  <c r="C19" i="14" s="1"/>
  <c r="E25" i="14"/>
  <c r="D25" i="14"/>
  <c r="C25" i="14"/>
  <c r="E24" i="14"/>
  <c r="D24" i="14"/>
  <c r="C24" i="14"/>
  <c r="E19" i="14"/>
  <c r="D14" i="14"/>
  <c r="C14" i="14"/>
  <c r="E7" i="14"/>
  <c r="D7" i="14"/>
  <c r="E26" i="14" l="1"/>
  <c r="D20" i="14"/>
  <c r="D26" i="14"/>
  <c r="C26" i="14"/>
  <c r="C7" i="14"/>
  <c r="D19" i="14"/>
  <c r="D18" i="14" s="1"/>
  <c r="D22" i="14" s="1"/>
  <c r="D27" i="14" s="1"/>
  <c r="C18" i="14"/>
  <c r="C22" i="14" s="1"/>
  <c r="E20" i="14"/>
  <c r="E18" i="14" s="1"/>
  <c r="E22" i="14" s="1"/>
  <c r="E27" i="14" s="1"/>
  <c r="I26" i="13"/>
  <c r="F21" i="13"/>
  <c r="G21" i="13"/>
  <c r="I20" i="13"/>
  <c r="I19" i="13"/>
  <c r="I21" i="13" s="1"/>
  <c r="H21" i="13" s="1"/>
  <c r="H29" i="13" s="1"/>
  <c r="I29" i="13" s="1"/>
  <c r="F14" i="13"/>
  <c r="C27" i="14" l="1"/>
  <c r="E13" i="12"/>
  <c r="F13" i="12" s="1"/>
  <c r="D7" i="12"/>
  <c r="D8" i="12" s="1"/>
  <c r="D9" i="12" s="1"/>
  <c r="D10" i="12" s="1"/>
  <c r="D11" i="12" s="1"/>
  <c r="D12" i="12" s="1"/>
  <c r="E12" i="12" s="1"/>
  <c r="F12" i="12" s="1"/>
  <c r="C7" i="12"/>
  <c r="E7" i="12" s="1"/>
  <c r="F7" i="12" s="1"/>
  <c r="E25" i="11"/>
  <c r="D25" i="11"/>
  <c r="C25" i="11"/>
  <c r="E24" i="11"/>
  <c r="E26" i="11" s="1"/>
  <c r="D24" i="11"/>
  <c r="C24" i="11"/>
  <c r="E19" i="11"/>
  <c r="E14" i="11"/>
  <c r="D14" i="11"/>
  <c r="C14" i="11"/>
  <c r="D9" i="11"/>
  <c r="C9" i="11"/>
  <c r="C20" i="11" s="1"/>
  <c r="C8" i="11"/>
  <c r="C19" i="11" s="1"/>
  <c r="E7" i="11"/>
  <c r="D7" i="11"/>
  <c r="E7" i="10"/>
  <c r="E23" i="10" s="1"/>
  <c r="D7" i="10"/>
  <c r="D23" i="10" s="1"/>
  <c r="E5" i="10"/>
  <c r="D7" i="9"/>
  <c r="D8" i="9" s="1"/>
  <c r="C26" i="11" l="1"/>
  <c r="C18" i="11"/>
  <c r="C22" i="11" s="1"/>
  <c r="C27" i="11" s="1"/>
  <c r="C7" i="11"/>
  <c r="D26" i="11"/>
  <c r="D20" i="11"/>
  <c r="D19" i="11"/>
  <c r="D14" i="12"/>
  <c r="C8" i="12"/>
  <c r="E20" i="11"/>
  <c r="E18" i="11" s="1"/>
  <c r="E22" i="11" s="1"/>
  <c r="E27" i="11" s="1"/>
  <c r="D9" i="9"/>
  <c r="D23" i="9" s="1"/>
  <c r="D10" i="9" l="1"/>
  <c r="D24" i="9" s="1"/>
  <c r="D18" i="11"/>
  <c r="D22" i="11" s="1"/>
  <c r="D27" i="11" s="1"/>
  <c r="E8" i="12"/>
  <c r="F8" i="12" s="1"/>
  <c r="C9" i="12"/>
  <c r="J18" i="12"/>
  <c r="G7" i="12"/>
  <c r="D25" i="9"/>
  <c r="E34" i="9" s="1"/>
  <c r="J26" i="12" l="1"/>
  <c r="J31" i="12" s="1"/>
  <c r="K19" i="12"/>
  <c r="C10" i="12"/>
  <c r="E9" i="12"/>
  <c r="F9" i="12" s="1"/>
  <c r="C11" i="12" l="1"/>
  <c r="E11" i="12" s="1"/>
  <c r="F11" i="12" s="1"/>
  <c r="E10" i="12"/>
  <c r="F10" i="12" s="1"/>
  <c r="G8" i="12"/>
  <c r="G9" i="12" s="1"/>
  <c r="C14" i="12"/>
  <c r="G10" i="12" l="1"/>
  <c r="G11" i="12" s="1"/>
  <c r="G12" i="12" s="1"/>
  <c r="G13" i="12" s="1"/>
  <c r="F14" i="12"/>
  <c r="E14" i="12"/>
  <c r="C26" i="7" l="1"/>
  <c r="C21" i="7"/>
  <c r="C6" i="7"/>
  <c r="F13" i="6"/>
  <c r="E10" i="6"/>
  <c r="E13" i="6" s="1"/>
  <c r="F27" i="6"/>
  <c r="E27" i="6"/>
  <c r="C27" i="6"/>
  <c r="E22" i="6"/>
  <c r="D21" i="6"/>
  <c r="E21" i="6"/>
  <c r="F21" i="6"/>
  <c r="C21" i="6"/>
  <c r="F15" i="6"/>
  <c r="F22" i="6" s="1"/>
  <c r="C8" i="6"/>
  <c r="D7" i="6"/>
  <c r="E7" i="6" s="1"/>
  <c r="F7" i="6" s="1"/>
  <c r="D8" i="6" l="1"/>
  <c r="D22" i="6" s="1"/>
  <c r="C22" i="6"/>
  <c r="D27" i="6"/>
  <c r="E8" i="6"/>
  <c r="F8" i="6" s="1"/>
  <c r="F10" i="5" l="1"/>
  <c r="G10" i="5" s="1"/>
  <c r="F8" i="5"/>
  <c r="F9" i="5" s="1"/>
  <c r="G8" i="5" s="1"/>
  <c r="F7" i="5"/>
  <c r="F6" i="5"/>
  <c r="F5" i="5"/>
  <c r="G5" i="5" s="1"/>
  <c r="H5" i="5" l="1"/>
  <c r="K20" i="5" s="1"/>
  <c r="P18" i="5" s="1"/>
  <c r="F32" i="3"/>
  <c r="E22" i="4" l="1"/>
  <c r="D23" i="4" s="1"/>
  <c r="G13" i="4"/>
  <c r="G16" i="4" s="1"/>
  <c r="D16" i="4"/>
  <c r="F34" i="3"/>
  <c r="C8" i="3" l="1"/>
  <c r="E18" i="3" s="1"/>
  <c r="E20" i="3" l="1"/>
  <c r="E23" i="3"/>
  <c r="E25" i="3" s="1"/>
  <c r="F23" i="3" s="1"/>
  <c r="G23" i="3" s="1"/>
  <c r="E14" i="3"/>
  <c r="P41" i="2"/>
  <c r="F14" i="3" l="1"/>
  <c r="G14" i="3" s="1"/>
  <c r="H14" i="3" s="1"/>
  <c r="I14" i="3" s="1"/>
  <c r="J14" i="3" s="1"/>
  <c r="E15" i="3"/>
  <c r="F18" i="3"/>
  <c r="G18" i="3" s="1"/>
  <c r="H18" i="3" s="1"/>
  <c r="I18" i="3" s="1"/>
  <c r="J18" i="3" s="1"/>
  <c r="F25" i="3"/>
  <c r="I27" i="2"/>
  <c r="H27" i="2"/>
  <c r="E8" i="2"/>
  <c r="E9" i="2"/>
  <c r="E11" i="2"/>
  <c r="E7" i="2"/>
  <c r="C13" i="2"/>
  <c r="F20" i="3" l="1"/>
  <c r="G20" i="3" s="1"/>
  <c r="H20" i="3" s="1"/>
  <c r="I20" i="3" s="1"/>
  <c r="J20" i="3" s="1"/>
  <c r="F15" i="3"/>
  <c r="G15" i="3" s="1"/>
  <c r="H15" i="3" s="1"/>
  <c r="I15" i="3" s="1"/>
  <c r="J15" i="3" s="1"/>
  <c r="G25" i="3"/>
  <c r="D13" i="1"/>
  <c r="E13" i="1" s="1"/>
  <c r="D7" i="1"/>
  <c r="F29" i="3" l="1"/>
  <c r="H23" i="3"/>
  <c r="E30" i="1"/>
  <c r="F13" i="1"/>
  <c r="D20" i="1"/>
  <c r="E20" i="1" s="1"/>
  <c r="D14" i="1"/>
  <c r="D30" i="1"/>
  <c r="F20" i="1" l="1"/>
  <c r="I23" i="3"/>
  <c r="J23" i="3" s="1"/>
  <c r="H25" i="3"/>
  <c r="F30" i="1"/>
  <c r="G13" i="1"/>
  <c r="G30" i="1" s="1"/>
  <c r="G20" i="1"/>
  <c r="D28" i="1"/>
  <c r="E14" i="1"/>
  <c r="D15" i="1"/>
  <c r="I25" i="3" l="1"/>
  <c r="J25" i="3" s="1"/>
  <c r="E15" i="1"/>
  <c r="D23" i="1"/>
  <c r="E28" i="1"/>
  <c r="F14" i="1"/>
  <c r="F28" i="1" l="1"/>
  <c r="G14" i="1"/>
  <c r="G28" i="1" s="1"/>
  <c r="E23" i="1"/>
  <c r="F15" i="1"/>
  <c r="G15" i="1" l="1"/>
  <c r="G23" i="1" s="1"/>
  <c r="F23" i="1"/>
</calcChain>
</file>

<file path=xl/sharedStrings.xml><?xml version="1.0" encoding="utf-8"?>
<sst xmlns="http://schemas.openxmlformats.org/spreadsheetml/2006/main" count="347" uniqueCount="185">
  <si>
    <t>impianto</t>
  </si>
  <si>
    <t>costo storico</t>
  </si>
  <si>
    <t>contributo in c/imp</t>
  </si>
  <si>
    <t>X</t>
  </si>
  <si>
    <t>X1</t>
  </si>
  <si>
    <t>X2</t>
  </si>
  <si>
    <t>X3</t>
  </si>
  <si>
    <t>amm.to impianto</t>
  </si>
  <si>
    <t>contributo quota esercizio</t>
  </si>
  <si>
    <t>risconto passivo</t>
  </si>
  <si>
    <t>SP</t>
  </si>
  <si>
    <t>attivo</t>
  </si>
  <si>
    <t>passivo</t>
  </si>
  <si>
    <t>B.II.2.impianti</t>
  </si>
  <si>
    <t>E.2. risconti passivi</t>
  </si>
  <si>
    <t>CE</t>
  </si>
  <si>
    <t>PIANO DI AMM.TO</t>
  </si>
  <si>
    <t>A.5.b. altri ricavi e proventi</t>
  </si>
  <si>
    <t>B.10.b. amm.to immob. materiali</t>
  </si>
  <si>
    <t>acquisti aprile</t>
  </si>
  <si>
    <t>acquisti giugno</t>
  </si>
  <si>
    <t>vendite luglio</t>
  </si>
  <si>
    <t>acquisti agosto</t>
  </si>
  <si>
    <t>vendite ottobre</t>
  </si>
  <si>
    <t>Quantità</t>
  </si>
  <si>
    <t>costo u.</t>
  </si>
  <si>
    <t>costo complessivo</t>
  </si>
  <si>
    <t>rim. finali</t>
  </si>
  <si>
    <t>rim. iniziali</t>
  </si>
  <si>
    <t>giugno</t>
  </si>
  <si>
    <t>luglio</t>
  </si>
  <si>
    <t>consistenza di magazzino</t>
  </si>
  <si>
    <t>1.1.</t>
  </si>
  <si>
    <t>aprile</t>
  </si>
  <si>
    <t>agosto</t>
  </si>
  <si>
    <t>ottobre</t>
  </si>
  <si>
    <t>valore</t>
  </si>
  <si>
    <t>100X9</t>
  </si>
  <si>
    <t>300X10</t>
  </si>
  <si>
    <t>400X12</t>
  </si>
  <si>
    <t>700X15</t>
  </si>
  <si>
    <t>900X12</t>
  </si>
  <si>
    <t>100X12</t>
  </si>
  <si>
    <t>31.12.</t>
  </si>
  <si>
    <t>Lifo</t>
  </si>
  <si>
    <t>VM</t>
  </si>
  <si>
    <t>SP - attivo</t>
  </si>
  <si>
    <t xml:space="preserve">CE B.11. </t>
  </si>
  <si>
    <t>D</t>
  </si>
  <si>
    <t>var. rim</t>
  </si>
  <si>
    <t>A</t>
  </si>
  <si>
    <t>rimanenze iniziali</t>
  </si>
  <si>
    <t>rimanenze   finali</t>
  </si>
  <si>
    <t>C) Attivo circolante:</t>
  </si>
  <si>
    <t>I - Rimanenze:</t>
  </si>
  <si>
    <t>4) prodotti finiti e merci;</t>
  </si>
  <si>
    <t>rim. Fin</t>
  </si>
  <si>
    <t>ammortamento</t>
  </si>
  <si>
    <t xml:space="preserve">svalutazione </t>
  </si>
  <si>
    <t>valore contabile</t>
  </si>
  <si>
    <t xml:space="preserve">i dati </t>
  </si>
  <si>
    <t>svalutazione</t>
  </si>
  <si>
    <t>B.I3. Brevetti</t>
  </si>
  <si>
    <t>saldo contabile</t>
  </si>
  <si>
    <t>saldo C/C</t>
  </si>
  <si>
    <t>Banca</t>
  </si>
  <si>
    <t xml:space="preserve">assegno </t>
  </si>
  <si>
    <t>bonifico</t>
  </si>
  <si>
    <t>oneri bancari</t>
  </si>
  <si>
    <t>saldo c/c</t>
  </si>
  <si>
    <t xml:space="preserve">bonifico </t>
  </si>
  <si>
    <t>oneri</t>
  </si>
  <si>
    <t>assegno</t>
  </si>
  <si>
    <t>SP C.IV.1. Banca</t>
  </si>
  <si>
    <t>SP C.II.1. Clienti</t>
  </si>
  <si>
    <t>CE C.17 / CE B.7. Oneri banca</t>
  </si>
  <si>
    <t>personale</t>
  </si>
  <si>
    <t>materiali e servizi</t>
  </si>
  <si>
    <t>costi indiretti</t>
  </si>
  <si>
    <t>finanziamento specifico</t>
  </si>
  <si>
    <t>…</t>
  </si>
  <si>
    <r>
      <rPr>
        <b/>
        <sz val="14"/>
        <color theme="1"/>
        <rFont val="Arial"/>
        <family val="2"/>
      </rPr>
      <t>B - Immobilizzazioni</t>
    </r>
    <r>
      <rPr>
        <b/>
        <sz val="11"/>
        <color theme="1"/>
        <rFont val="Arial"/>
        <family val="2"/>
      </rPr>
      <t/>
    </r>
  </si>
  <si>
    <t>patrimonio netto e passività</t>
  </si>
  <si>
    <t>I - Immobilizzazioni immateriali</t>
  </si>
  <si>
    <t xml:space="preserve">conto economico </t>
  </si>
  <si>
    <t>A) Valore della produzione</t>
  </si>
  <si>
    <t>4) incrementi di immobilizzazioni per lavori interni</t>
  </si>
  <si>
    <t>x1</t>
  </si>
  <si>
    <t>x2</t>
  </si>
  <si>
    <t>x3</t>
  </si>
  <si>
    <t>x4</t>
  </si>
  <si>
    <t>manutenzioni straordinarie</t>
  </si>
  <si>
    <t>automezzo</t>
  </si>
  <si>
    <t>ammortamento post m. str.</t>
  </si>
  <si>
    <t>B.II Immobilizzazioni materiali</t>
  </si>
  <si>
    <t>4. altri beni</t>
  </si>
  <si>
    <t>….</t>
  </si>
  <si>
    <t xml:space="preserve">B.10.b ammortamento </t>
  </si>
  <si>
    <t>B.10.a. amm.to immob. immateriali</t>
  </si>
  <si>
    <t>valore PN</t>
  </si>
  <si>
    <t>costo di acquisto</t>
  </si>
  <si>
    <t>CE D.19.a) svalutazione di partecipazioni</t>
  </si>
  <si>
    <t>SP B.III.1) partecipazioni</t>
  </si>
  <si>
    <t>acquisto</t>
  </si>
  <si>
    <t>B.III.1.a partecipazioni in imprese controllate</t>
  </si>
  <si>
    <t>D.19.a. svalutazione di partecipazioni</t>
  </si>
  <si>
    <t>partecipazione</t>
  </si>
  <si>
    <t>i dati</t>
  </si>
  <si>
    <t>partecipazione 70% in Beta</t>
  </si>
  <si>
    <t>31.12.x1</t>
  </si>
  <si>
    <t>PN di Beta</t>
  </si>
  <si>
    <t>quota di PN</t>
  </si>
  <si>
    <t>maggior valore del costo</t>
  </si>
  <si>
    <t>maggior valore delle immob</t>
  </si>
  <si>
    <t>avviamento</t>
  </si>
  <si>
    <t>Partecipazioni</t>
  </si>
  <si>
    <t>Banca c/c</t>
  </si>
  <si>
    <t>es. X2</t>
  </si>
  <si>
    <t>ammortamento immobilizzazioni</t>
  </si>
  <si>
    <t>ammortamento avviamento ai sensi dell'art. 2426, comma 1, punto 6</t>
  </si>
  <si>
    <t>svalutazione X1</t>
  </si>
  <si>
    <t>ATTIVO</t>
  </si>
  <si>
    <t>B) Immobilizzazioni</t>
  </si>
  <si>
    <t>III - Immobilizzazioni finanziarie</t>
  </si>
  <si>
    <t>1) partecipazioni in:</t>
  </si>
  <si>
    <t>a) imprese controllate;</t>
  </si>
  <si>
    <t>rilevazione quota utile</t>
  </si>
  <si>
    <t>CE D.18.a) rivalutazione di partecipazioni</t>
  </si>
  <si>
    <t>xx</t>
  </si>
  <si>
    <t>D) Rettifiche di valore di attività e passività finanziarie:</t>
  </si>
  <si>
    <t>18) rivalutazioni:</t>
  </si>
  <si>
    <t>a) di partecipazioni;</t>
  </si>
  <si>
    <t>Ricavo pattuito</t>
  </si>
  <si>
    <t>Costi attribuiti</t>
  </si>
  <si>
    <t>durata</t>
  </si>
  <si>
    <t>sal</t>
  </si>
  <si>
    <t>es. 1</t>
  </si>
  <si>
    <t>es. 2</t>
  </si>
  <si>
    <t>es. 3</t>
  </si>
  <si>
    <t>Commessa 1</t>
  </si>
  <si>
    <t>2 esercizi</t>
  </si>
  <si>
    <t>Commessa 2</t>
  </si>
  <si>
    <t>3 esercizi</t>
  </si>
  <si>
    <t>3) lavori in corso su ordinazione;</t>
  </si>
  <si>
    <t>commessa 1</t>
  </si>
  <si>
    <t>commessa 2</t>
  </si>
  <si>
    <t>A) Valore della produzione:</t>
  </si>
  <si>
    <t>1) ricavi delle vendite e delle prestazioni;</t>
  </si>
  <si>
    <t>..</t>
  </si>
  <si>
    <t>3) variazioni dei lavori in corso su ordinazione;</t>
  </si>
  <si>
    <t>Totale</t>
  </si>
  <si>
    <t>B) Costi della produzione:</t>
  </si>
  <si>
    <t>Differenza tra valore e costi della produzione (A - B).</t>
  </si>
  <si>
    <t>anni</t>
  </si>
  <si>
    <t>amm.to civilistico</t>
  </si>
  <si>
    <t>amm.to fiscale</t>
  </si>
  <si>
    <t>diff. temporanea</t>
  </si>
  <si>
    <t>Ires anticipata</t>
  </si>
  <si>
    <t>Credito per Ires anticipata</t>
  </si>
  <si>
    <t>31-12 imposte anticipate</t>
  </si>
  <si>
    <t>SP C.II.5-ter Crediti per imposte anticipate</t>
  </si>
  <si>
    <t>CE 20. imposte anticipate</t>
  </si>
  <si>
    <t>SP - ATTIVO</t>
  </si>
  <si>
    <t>II - Crediti</t>
  </si>
  <si>
    <t>5-ter) imposte anticipate</t>
  </si>
  <si>
    <t>20) imposte</t>
  </si>
  <si>
    <t>a. correnti</t>
  </si>
  <si>
    <t>b. anticipate</t>
  </si>
  <si>
    <t xml:space="preserve">Data </t>
  </si>
  <si>
    <t xml:space="preserve">Descrizione </t>
  </si>
  <si>
    <t>Costo</t>
  </si>
  <si>
    <t>Unitario</t>
  </si>
  <si>
    <t>Esistenze iniziali</t>
  </si>
  <si>
    <t>1° acquisto</t>
  </si>
  <si>
    <t>1° prelievo</t>
  </si>
  <si>
    <t>2° acquisto</t>
  </si>
  <si>
    <t>2° prelievo</t>
  </si>
  <si>
    <t>Esistenze finali</t>
  </si>
  <si>
    <t>LIFO</t>
  </si>
  <si>
    <t xml:space="preserve">nel caso di valore corrente pari a 160, le esistenze finali sono pari a </t>
  </si>
  <si>
    <t xml:space="preserve">nel caso di valore corrente pari a 1800, le esistenze finali sono pari a </t>
  </si>
  <si>
    <t>X - 3600</t>
  </si>
  <si>
    <t>PASSIVO</t>
  </si>
  <si>
    <t>A) VI - ALTRE RISERVE</t>
  </si>
  <si>
    <t>2) costi di sviluppo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</si>
</sst>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0_ ;\-0\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FF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1"/>
      <name val="Candara"/>
      <family val="2"/>
    </font>
    <font>
      <i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Verdana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i/>
      <sz val="12"/>
      <color theme="1"/>
      <name val="Calibri"/>
      <family val="2"/>
      <scheme val="minor"/>
    </font>
    <font>
      <i/>
      <sz val="10"/>
      <color theme="1"/>
      <name val="Arial"/>
      <family val="2"/>
    </font>
    <font>
      <sz val="12"/>
      <color theme="1"/>
      <name val="Candara"/>
      <family val="2"/>
    </font>
    <font>
      <b/>
      <sz val="12"/>
      <color rgb="FF000000"/>
      <name val="Candara"/>
      <family val="2"/>
    </font>
    <font>
      <sz val="12"/>
      <color rgb="FF000000"/>
      <name val="Candara"/>
      <family val="2"/>
    </font>
    <font>
      <b/>
      <sz val="12"/>
      <color theme="1"/>
      <name val="Candar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3">
    <xf numFmtId="0" fontId="0" fillId="0" borderId="0" xfId="0"/>
    <xf numFmtId="43" fontId="0" fillId="0" borderId="0" xfId="1" applyFont="1"/>
    <xf numFmtId="43" fontId="0" fillId="0" borderId="0" xfId="0" applyNumberFormat="1"/>
    <xf numFmtId="0" fontId="2" fillId="0" borderId="2" xfId="0" applyFont="1" applyBorder="1"/>
    <xf numFmtId="43" fontId="2" fillId="0" borderId="3" xfId="1" applyFont="1" applyBorder="1"/>
    <xf numFmtId="0" fontId="2" fillId="0" borderId="4" xfId="0" applyFont="1" applyBorder="1"/>
    <xf numFmtId="43" fontId="2" fillId="0" borderId="5" xfId="1" applyFont="1" applyBorder="1"/>
    <xf numFmtId="0" fontId="2" fillId="0" borderId="6" xfId="0" applyFont="1" applyBorder="1"/>
    <xf numFmtId="43" fontId="2" fillId="0" borderId="7" xfId="1" applyFont="1" applyBorder="1"/>
    <xf numFmtId="0" fontId="0" fillId="2" borderId="0" xfId="0" applyFill="1"/>
    <xf numFmtId="43" fontId="0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3" fontId="0" fillId="2" borderId="0" xfId="1" applyFont="1" applyFill="1"/>
    <xf numFmtId="43" fontId="0" fillId="2" borderId="0" xfId="0" applyNumberFormat="1" applyFill="1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indent="2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1" xfId="0" applyBorder="1"/>
    <xf numFmtId="0" fontId="0" fillId="0" borderId="0" xfId="0" applyBorder="1"/>
    <xf numFmtId="0" fontId="2" fillId="2" borderId="2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7" xfId="0" applyFont="1" applyFill="1" applyBorder="1"/>
    <xf numFmtId="0" fontId="2" fillId="2" borderId="0" xfId="0" applyFont="1" applyFill="1"/>
    <xf numFmtId="0" fontId="3" fillId="2" borderId="9" xfId="0" applyFont="1" applyFill="1" applyBorder="1" applyAlignment="1"/>
    <xf numFmtId="0" fontId="3" fillId="2" borderId="9" xfId="0" applyFont="1" applyFill="1" applyBorder="1" applyAlignment="1">
      <alignment horizontal="right"/>
    </xf>
    <xf numFmtId="0" fontId="2" fillId="2" borderId="8" xfId="0" applyFont="1" applyFill="1" applyBorder="1"/>
    <xf numFmtId="0" fontId="2" fillId="2" borderId="4" xfId="0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left" indent="1"/>
    </xf>
    <xf numFmtId="0" fontId="6" fillId="2" borderId="0" xfId="0" applyFont="1" applyFill="1" applyAlignment="1">
      <alignment horizontal="left" indent="2"/>
    </xf>
    <xf numFmtId="164" fontId="2" fillId="2" borderId="0" xfId="0" applyNumberFormat="1" applyFont="1" applyFill="1"/>
    <xf numFmtId="0" fontId="5" fillId="2" borderId="0" xfId="0" applyFont="1" applyFill="1" applyAlignment="1">
      <alignment horizontal="left" indent="2"/>
    </xf>
    <xf numFmtId="10" fontId="0" fillId="0" borderId="0" xfId="2" applyNumberFormat="1" applyFont="1"/>
    <xf numFmtId="0" fontId="2" fillId="0" borderId="0" xfId="0" applyFont="1"/>
    <xf numFmtId="43" fontId="2" fillId="0" borderId="0" xfId="1" applyFont="1"/>
    <xf numFmtId="0" fontId="2" fillId="3" borderId="0" xfId="0" applyFont="1" applyFill="1"/>
    <xf numFmtId="43" fontId="2" fillId="3" borderId="0" xfId="1" applyFont="1" applyFill="1"/>
    <xf numFmtId="43" fontId="2" fillId="5" borderId="0" xfId="1" applyFont="1" applyFill="1"/>
    <xf numFmtId="0" fontId="2" fillId="0" borderId="1" xfId="0" applyFont="1" applyBorder="1" applyAlignment="1">
      <alignment horizontal="center"/>
    </xf>
    <xf numFmtId="164" fontId="2" fillId="0" borderId="0" xfId="0" applyNumberFormat="1" applyFont="1"/>
    <xf numFmtId="164" fontId="2" fillId="4" borderId="0" xfId="0" applyNumberFormat="1" applyFont="1" applyFill="1"/>
    <xf numFmtId="164" fontId="2" fillId="0" borderId="0" xfId="0" applyNumberFormat="1" applyFont="1" applyFill="1"/>
    <xf numFmtId="0" fontId="2" fillId="0" borderId="12" xfId="0" applyFont="1" applyBorder="1"/>
    <xf numFmtId="0" fontId="2" fillId="0" borderId="13" xfId="0" applyFont="1" applyBorder="1"/>
    <xf numFmtId="43" fontId="2" fillId="0" borderId="14" xfId="1" applyFont="1" applyBorder="1"/>
    <xf numFmtId="0" fontId="2" fillId="0" borderId="15" xfId="0" applyFont="1" applyBorder="1"/>
    <xf numFmtId="0" fontId="2" fillId="0" borderId="16" xfId="0" applyFont="1" applyBorder="1"/>
    <xf numFmtId="43" fontId="2" fillId="0" borderId="17" xfId="1" applyFont="1" applyBorder="1"/>
    <xf numFmtId="43" fontId="2" fillId="3" borderId="18" xfId="1" applyFont="1" applyFill="1" applyBorder="1"/>
    <xf numFmtId="43" fontId="2" fillId="3" borderId="0" xfId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64" fontId="2" fillId="3" borderId="19" xfId="1" applyNumberFormat="1" applyFont="1" applyFill="1" applyBorder="1"/>
    <xf numFmtId="164" fontId="2" fillId="3" borderId="19" xfId="0" applyNumberFormat="1" applyFont="1" applyFill="1" applyBorder="1"/>
    <xf numFmtId="164" fontId="2" fillId="3" borderId="1" xfId="1" applyNumberFormat="1" applyFont="1" applyFill="1" applyBorder="1"/>
    <xf numFmtId="164" fontId="2" fillId="3" borderId="1" xfId="0" applyNumberFormat="1" applyFont="1" applyFill="1" applyBorder="1"/>
    <xf numFmtId="0" fontId="2" fillId="3" borderId="0" xfId="0" applyFont="1" applyFill="1" applyAlignment="1">
      <alignment horizontal="left"/>
    </xf>
    <xf numFmtId="164" fontId="2" fillId="3" borderId="0" xfId="1" applyNumberFormat="1" applyFont="1" applyFill="1"/>
    <xf numFmtId="164" fontId="2" fillId="3" borderId="0" xfId="0" applyNumberFormat="1" applyFont="1" applyFill="1"/>
    <xf numFmtId="0" fontId="0" fillId="0" borderId="0" xfId="0" applyAlignment="1">
      <alignment wrapText="1"/>
    </xf>
    <xf numFmtId="9" fontId="0" fillId="0" borderId="0" xfId="0" applyNumberFormat="1"/>
    <xf numFmtId="164" fontId="0" fillId="0" borderId="0" xfId="1" applyNumberFormat="1" applyFont="1"/>
    <xf numFmtId="0" fontId="0" fillId="0" borderId="19" xfId="0" applyBorder="1"/>
    <xf numFmtId="0" fontId="0" fillId="0" borderId="1" xfId="0" applyBorder="1"/>
    <xf numFmtId="9" fontId="0" fillId="0" borderId="1" xfId="0" applyNumberFormat="1" applyBorder="1"/>
    <xf numFmtId="0" fontId="0" fillId="0" borderId="20" xfId="0" applyBorder="1"/>
    <xf numFmtId="9" fontId="0" fillId="0" borderId="20" xfId="0" applyNumberFormat="1" applyBorder="1"/>
    <xf numFmtId="0" fontId="0" fillId="0" borderId="0" xfId="0" applyAlignment="1">
      <alignment horizontal="center"/>
    </xf>
    <xf numFmtId="164" fontId="0" fillId="0" borderId="21" xfId="0" applyNumberFormat="1" applyBorder="1" applyAlignment="1">
      <alignment horizontal="center" vertical="center"/>
    </xf>
    <xf numFmtId="0" fontId="6" fillId="0" borderId="0" xfId="0" applyFont="1"/>
    <xf numFmtId="0" fontId="6" fillId="0" borderId="9" xfId="0" applyFont="1" applyBorder="1" applyAlignment="1"/>
    <xf numFmtId="0" fontId="6" fillId="0" borderId="9" xfId="0" applyFont="1" applyBorder="1" applyAlignment="1">
      <alignment horizontal="right"/>
    </xf>
    <xf numFmtId="0" fontId="6" fillId="0" borderId="8" xfId="0" applyFont="1" applyBorder="1"/>
    <xf numFmtId="0" fontId="6" fillId="0" borderId="2" xfId="0" applyFont="1" applyBorder="1"/>
    <xf numFmtId="0" fontId="9" fillId="0" borderId="0" xfId="0" applyFont="1" applyAlignment="1">
      <alignment horizontal="left" indent="1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horizontal="left" wrapText="1" indent="2"/>
    </xf>
    <xf numFmtId="3" fontId="6" fillId="0" borderId="0" xfId="0" applyNumberFormat="1" applyFont="1"/>
    <xf numFmtId="0" fontId="6" fillId="0" borderId="4" xfId="0" applyFont="1" applyBorder="1"/>
    <xf numFmtId="0" fontId="6" fillId="0" borderId="0" xfId="0" applyFont="1" applyAlignment="1">
      <alignment horizontal="left" wrapText="1" indent="1"/>
    </xf>
    <xf numFmtId="0" fontId="9" fillId="0" borderId="0" xfId="0" applyFont="1" applyAlignment="1">
      <alignment horizontal="right" indent="1"/>
    </xf>
    <xf numFmtId="0" fontId="10" fillId="0" borderId="0" xfId="0" applyFont="1" applyAlignment="1">
      <alignment horizontal="right" indent="1"/>
    </xf>
    <xf numFmtId="0" fontId="10" fillId="0" borderId="5" xfId="0" applyFont="1" applyBorder="1" applyAlignment="1">
      <alignment horizontal="right" indent="1"/>
    </xf>
    <xf numFmtId="0" fontId="3" fillId="0" borderId="0" xfId="0" applyFont="1" applyAlignment="1">
      <alignment horizontal="center" wrapText="1"/>
    </xf>
    <xf numFmtId="3" fontId="6" fillId="0" borderId="0" xfId="1" quotePrefix="1" applyNumberFormat="1" applyFont="1" applyBorder="1" applyAlignment="1">
      <alignment horizontal="left" wrapText="1" indent="1"/>
    </xf>
    <xf numFmtId="0" fontId="2" fillId="0" borderId="0" xfId="0" applyFont="1" applyAlignment="1">
      <alignment wrapText="1"/>
    </xf>
    <xf numFmtId="44" fontId="0" fillId="0" borderId="0" xfId="3" applyFont="1"/>
    <xf numFmtId="44" fontId="0" fillId="0" borderId="0" xfId="0" applyNumberFormat="1"/>
    <xf numFmtId="0" fontId="0" fillId="0" borderId="0" xfId="0" applyAlignment="1">
      <alignment horizontal="left" indent="1"/>
    </xf>
    <xf numFmtId="44" fontId="2" fillId="0" borderId="0" xfId="3" applyFont="1"/>
    <xf numFmtId="44" fontId="0" fillId="0" borderId="19" xfId="3" applyFont="1" applyBorder="1"/>
    <xf numFmtId="44" fontId="0" fillId="0" borderId="1" xfId="0" applyNumberFormat="1" applyBorder="1"/>
    <xf numFmtId="0" fontId="0" fillId="0" borderId="20" xfId="0" applyBorder="1" applyAlignment="1">
      <alignment horizontal="center"/>
    </xf>
    <xf numFmtId="44" fontId="0" fillId="0" borderId="20" xfId="3" applyFont="1" applyBorder="1"/>
    <xf numFmtId="44" fontId="0" fillId="0" borderId="1" xfId="3" applyFont="1" applyBorder="1"/>
    <xf numFmtId="44" fontId="0" fillId="0" borderId="20" xfId="3" applyFont="1" applyBorder="1" applyAlignment="1">
      <alignment horizontal="center"/>
    </xf>
    <xf numFmtId="16" fontId="11" fillId="0" borderId="1" xfId="0" applyNumberFormat="1" applyFont="1" applyBorder="1" applyAlignment="1">
      <alignment horizontal="left" wrapText="1" indent="3" readingOrder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wrapText="1" indent="2" readingOrder="1"/>
    </xf>
    <xf numFmtId="164" fontId="14" fillId="0" borderId="26" xfId="1" applyNumberFormat="1" applyFont="1" applyBorder="1" applyAlignment="1">
      <alignment horizontal="center" vertical="center" wrapText="1"/>
    </xf>
    <xf numFmtId="164" fontId="14" fillId="0" borderId="19" xfId="1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wrapText="1" indent="2" readingOrder="1"/>
    </xf>
    <xf numFmtId="164" fontId="14" fillId="0" borderId="27" xfId="1" applyNumberFormat="1" applyFont="1" applyBorder="1" applyAlignment="1">
      <alignment horizontal="center" vertical="center" wrapText="1"/>
    </xf>
    <xf numFmtId="164" fontId="14" fillId="0" borderId="0" xfId="1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8" xfId="0" applyBorder="1"/>
    <xf numFmtId="0" fontId="17" fillId="0" borderId="0" xfId="0" applyFont="1" applyAlignment="1">
      <alignment horizontal="left" indent="1"/>
    </xf>
    <xf numFmtId="43" fontId="17" fillId="0" borderId="0" xfId="1" applyFont="1"/>
    <xf numFmtId="0" fontId="0" fillId="0" borderId="16" xfId="0" applyBorder="1"/>
    <xf numFmtId="43" fontId="0" fillId="0" borderId="16" xfId="1" applyFont="1" applyBorder="1" applyAlignment="1">
      <alignment horizontal="center"/>
    </xf>
    <xf numFmtId="0" fontId="0" fillId="0" borderId="16" xfId="0" applyBorder="1" applyAlignment="1">
      <alignment horizontal="center"/>
    </xf>
    <xf numFmtId="43" fontId="0" fillId="0" borderId="22" xfId="1" applyFont="1" applyBorder="1"/>
    <xf numFmtId="0" fontId="0" fillId="0" borderId="22" xfId="0" applyBorder="1"/>
    <xf numFmtId="43" fontId="0" fillId="0" borderId="23" xfId="1" applyFont="1" applyBorder="1"/>
    <xf numFmtId="0" fontId="6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0" fillId="0" borderId="28" xfId="0" applyBorder="1"/>
    <xf numFmtId="43" fontId="0" fillId="0" borderId="18" xfId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6" fillId="0" borderId="18" xfId="0" applyFont="1" applyBorder="1" applyAlignment="1">
      <alignment horizontal="left" wrapText="1"/>
    </xf>
    <xf numFmtId="43" fontId="2" fillId="0" borderId="18" xfId="1" applyFont="1" applyBorder="1"/>
    <xf numFmtId="0" fontId="9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 indent="3"/>
    </xf>
    <xf numFmtId="164" fontId="3" fillId="0" borderId="0" xfId="0" applyNumberFormat="1" applyFont="1"/>
    <xf numFmtId="0" fontId="0" fillId="0" borderId="18" xfId="0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2"/>
    </xf>
    <xf numFmtId="0" fontId="19" fillId="0" borderId="0" xfId="0" applyFont="1" applyAlignment="1">
      <alignment horizontal="left" vertical="center" wrapText="1"/>
    </xf>
    <xf numFmtId="0" fontId="20" fillId="0" borderId="14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0" fontId="20" fillId="0" borderId="17" xfId="0" applyFont="1" applyBorder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0" fillId="3" borderId="0" xfId="0" applyFill="1"/>
    <xf numFmtId="0" fontId="20" fillId="0" borderId="2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9" fontId="20" fillId="0" borderId="17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left" wrapText="1" indent="1"/>
    </xf>
    <xf numFmtId="0" fontId="6" fillId="3" borderId="0" xfId="0" applyFont="1" applyFill="1" applyAlignment="1">
      <alignment horizontal="left" wrapText="1" indent="2"/>
    </xf>
    <xf numFmtId="164" fontId="21" fillId="3" borderId="0" xfId="1" applyNumberFormat="1" applyFont="1" applyFill="1"/>
    <xf numFmtId="0" fontId="22" fillId="3" borderId="0" xfId="0" applyFont="1" applyFill="1" applyAlignment="1">
      <alignment horizontal="left" wrapText="1" indent="9"/>
    </xf>
    <xf numFmtId="164" fontId="23" fillId="3" borderId="0" xfId="1" applyNumberFormat="1" applyFont="1" applyFill="1"/>
    <xf numFmtId="164" fontId="17" fillId="3" borderId="0" xfId="1" applyNumberFormat="1" applyFont="1" applyFill="1"/>
    <xf numFmtId="0" fontId="3" fillId="3" borderId="0" xfId="0" applyFont="1" applyFill="1" applyAlignment="1">
      <alignment horizontal="center" wrapText="1"/>
    </xf>
    <xf numFmtId="0" fontId="2" fillId="3" borderId="0" xfId="0" applyFont="1" applyFill="1" applyAlignment="1">
      <alignment wrapText="1"/>
    </xf>
    <xf numFmtId="0" fontId="24" fillId="3" borderId="0" xfId="0" applyFont="1" applyFill="1" applyAlignment="1">
      <alignment horizontal="left" wrapText="1" indent="1"/>
    </xf>
    <xf numFmtId="164" fontId="23" fillId="3" borderId="0" xfId="1" applyNumberFormat="1" applyFont="1" applyFill="1" applyAlignment="1">
      <alignment horizontal="left" indent="1"/>
    </xf>
    <xf numFmtId="0" fontId="2" fillId="3" borderId="0" xfId="0" applyFont="1" applyFill="1" applyAlignment="1"/>
    <xf numFmtId="164" fontId="25" fillId="3" borderId="0" xfId="1" applyNumberFormat="1" applyFont="1" applyFill="1"/>
    <xf numFmtId="0" fontId="25" fillId="3" borderId="0" xfId="0" applyFont="1" applyFill="1"/>
    <xf numFmtId="0" fontId="2" fillId="3" borderId="18" xfId="0" applyFont="1" applyFill="1" applyBorder="1" applyAlignment="1">
      <alignment horizontal="left" wrapText="1"/>
    </xf>
    <xf numFmtId="164" fontId="21" fillId="3" borderId="18" xfId="1" applyNumberFormat="1" applyFont="1" applyFill="1" applyBorder="1"/>
    <xf numFmtId="0" fontId="23" fillId="3" borderId="0" xfId="0" applyFont="1" applyFill="1" applyAlignment="1">
      <alignment horizontal="left" indent="1"/>
    </xf>
    <xf numFmtId="0" fontId="2" fillId="3" borderId="19" xfId="0" applyFont="1" applyFill="1" applyBorder="1" applyAlignment="1">
      <alignment horizontal="left" wrapText="1"/>
    </xf>
    <xf numFmtId="164" fontId="21" fillId="3" borderId="19" xfId="1" applyNumberFormat="1" applyFont="1" applyFill="1" applyBorder="1"/>
    <xf numFmtId="0" fontId="3" fillId="3" borderId="18" xfId="0" applyFont="1" applyFill="1" applyBorder="1" applyAlignment="1">
      <alignment horizontal="center" wrapText="1"/>
    </xf>
    <xf numFmtId="0" fontId="2" fillId="0" borderId="3" xfId="0" applyFont="1" applyBorder="1"/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64" fontId="2" fillId="0" borderId="0" xfId="1" applyNumberFormat="1" applyFont="1"/>
    <xf numFmtId="3" fontId="2" fillId="0" borderId="0" xfId="0" applyNumberFormat="1" applyFont="1"/>
    <xf numFmtId="0" fontId="2" fillId="0" borderId="28" xfId="0" applyFont="1" applyBorder="1"/>
    <xf numFmtId="164" fontId="2" fillId="0" borderId="28" xfId="0" applyNumberFormat="1" applyFont="1" applyBorder="1"/>
    <xf numFmtId="3" fontId="2" fillId="0" borderId="28" xfId="0" applyNumberFormat="1" applyFont="1" applyBorder="1"/>
    <xf numFmtId="164" fontId="0" fillId="0" borderId="0" xfId="0" applyNumberFormat="1"/>
    <xf numFmtId="0" fontId="26" fillId="0" borderId="1" xfId="0" applyFont="1" applyBorder="1" applyAlignment="1">
      <alignment horizontal="center" vertical="center" wrapText="1"/>
    </xf>
    <xf numFmtId="164" fontId="27" fillId="0" borderId="26" xfId="1" applyNumberFormat="1" applyFont="1" applyBorder="1" applyAlignment="1">
      <alignment horizontal="center" vertical="center" wrapText="1"/>
    </xf>
    <xf numFmtId="164" fontId="27" fillId="0" borderId="0" xfId="1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left" wrapText="1" indent="2"/>
    </xf>
    <xf numFmtId="164" fontId="28" fillId="0" borderId="0" xfId="0" applyNumberFormat="1" applyFont="1" applyAlignment="1">
      <alignment horizontal="left" wrapText="1" indent="2"/>
    </xf>
    <xf numFmtId="0" fontId="3" fillId="0" borderId="0" xfId="0" applyFont="1" applyAlignment="1">
      <alignment horizontal="left" wrapText="1" indent="5"/>
    </xf>
    <xf numFmtId="3" fontId="29" fillId="0" borderId="0" xfId="1" quotePrefix="1" applyNumberFormat="1" applyFont="1" applyBorder="1" applyAlignment="1">
      <alignment horizontal="left" wrapText="1" indent="1"/>
    </xf>
    <xf numFmtId="0" fontId="30" fillId="0" borderId="0" xfId="0" applyFont="1" applyAlignment="1">
      <alignment horizontal="left" wrapText="1" indent="8"/>
    </xf>
    <xf numFmtId="3" fontId="31" fillId="0" borderId="0" xfId="1" quotePrefix="1" applyNumberFormat="1" applyFont="1" applyBorder="1" applyAlignment="1">
      <alignment horizontal="right" wrapText="1"/>
    </xf>
    <xf numFmtId="0" fontId="20" fillId="0" borderId="24" xfId="0" applyFont="1" applyBorder="1" applyAlignment="1">
      <alignment horizontal="center" vertical="center"/>
    </xf>
    <xf numFmtId="0" fontId="32" fillId="0" borderId="0" xfId="0" applyFont="1"/>
    <xf numFmtId="0" fontId="33" fillId="0" borderId="14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16" fontId="34" fillId="0" borderId="24" xfId="0" applyNumberFormat="1" applyFont="1" applyBorder="1" applyAlignment="1">
      <alignment horizontal="center" vertical="center" wrapText="1"/>
    </xf>
    <xf numFmtId="3" fontId="34" fillId="0" borderId="17" xfId="0" applyNumberFormat="1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164" fontId="34" fillId="0" borderId="17" xfId="1" applyNumberFormat="1" applyFont="1" applyBorder="1" applyAlignment="1">
      <alignment horizontal="center" vertical="center" wrapText="1"/>
    </xf>
    <xf numFmtId="16" fontId="34" fillId="0" borderId="21" xfId="0" applyNumberFormat="1" applyFont="1" applyBorder="1" applyAlignment="1">
      <alignment horizontal="center" vertical="center" wrapText="1"/>
    </xf>
    <xf numFmtId="3" fontId="34" fillId="0" borderId="31" xfId="0" applyNumberFormat="1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164" fontId="32" fillId="0" borderId="0" xfId="1" applyNumberFormat="1" applyFont="1"/>
    <xf numFmtId="164" fontId="32" fillId="0" borderId="0" xfId="0" applyNumberFormat="1" applyFont="1"/>
    <xf numFmtId="164" fontId="32" fillId="0" borderId="21" xfId="0" applyNumberFormat="1" applyFont="1" applyBorder="1"/>
    <xf numFmtId="0" fontId="35" fillId="0" borderId="0" xfId="0" applyFont="1"/>
    <xf numFmtId="164" fontId="35" fillId="0" borderId="0" xfId="1" applyNumberFormat="1" applyFont="1"/>
    <xf numFmtId="164" fontId="35" fillId="0" borderId="0" xfId="0" applyNumberFormat="1" applyFont="1"/>
    <xf numFmtId="0" fontId="23" fillId="3" borderId="0" xfId="0" applyFont="1" applyFill="1" applyAlignment="1">
      <alignment horizontal="right" indent="1"/>
    </xf>
    <xf numFmtId="43" fontId="0" fillId="0" borderId="19" xfId="1" applyFont="1" applyBorder="1"/>
    <xf numFmtId="43" fontId="0" fillId="0" borderId="0" xfId="1" applyFont="1" applyBorder="1"/>
    <xf numFmtId="43" fontId="0" fillId="0" borderId="1" xfId="1" applyFont="1" applyBorder="1"/>
    <xf numFmtId="43" fontId="0" fillId="0" borderId="20" xfId="1" applyFont="1" applyBorder="1"/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44" fontId="0" fillId="0" borderId="22" xfId="3" applyFont="1" applyBorder="1" applyAlignment="1">
      <alignment horizontal="center" vertical="center"/>
    </xf>
    <xf numFmtId="44" fontId="0" fillId="0" borderId="23" xfId="3" applyFont="1" applyBorder="1" applyAlignment="1">
      <alignment horizontal="center" vertical="center"/>
    </xf>
    <xf numFmtId="44" fontId="0" fillId="0" borderId="24" xfId="3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20" xfId="0" applyBorder="1" applyAlignment="1">
      <alignment horizontal="center"/>
    </xf>
    <xf numFmtId="0" fontId="16" fillId="0" borderId="20" xfId="0" applyFont="1" applyBorder="1" applyAlignment="1">
      <alignment horizont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1" applyNumberFormat="1" applyFont="1" applyFill="1" applyAlignment="1">
      <alignment horizontal="center" vertical="center"/>
    </xf>
    <xf numFmtId="164" fontId="2" fillId="2" borderId="5" xfId="1" applyNumberFormat="1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</cellXfs>
  <cellStyles count="4">
    <cellStyle name="Migliaia" xfId="1" builtinId="3"/>
    <cellStyle name="Normale" xfId="0" builtinId="0"/>
    <cellStyle name="Percentuale" xfId="2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30"/>
  <sheetViews>
    <sheetView showGridLines="0" topLeftCell="A7" workbookViewId="0">
      <selection activeCell="K30" sqref="K30"/>
    </sheetView>
  </sheetViews>
  <sheetFormatPr defaultRowHeight="14.5" x14ac:dyDescent="0.35"/>
  <cols>
    <col min="3" max="3" width="24.54296875" bestFit="1" customWidth="1"/>
    <col min="4" max="4" width="11.54296875" style="1" bestFit="1" customWidth="1"/>
    <col min="5" max="7" width="10.54296875" bestFit="1" customWidth="1"/>
    <col min="8" max="8" width="11.54296875" bestFit="1" customWidth="1"/>
  </cols>
  <sheetData>
    <row r="4" spans="3:12" ht="15" thickBot="1" x14ac:dyDescent="0.4"/>
    <row r="5" spans="3:12" ht="15" thickTop="1" x14ac:dyDescent="0.35">
      <c r="C5" s="3" t="s">
        <v>0</v>
      </c>
      <c r="D5" s="4"/>
    </row>
    <row r="6" spans="3:12" x14ac:dyDescent="0.35">
      <c r="C6" s="5" t="s">
        <v>1</v>
      </c>
      <c r="D6" s="6">
        <v>100000</v>
      </c>
    </row>
    <row r="7" spans="3:12" ht="15" thickBot="1" x14ac:dyDescent="0.4">
      <c r="C7" s="7" t="s">
        <v>2</v>
      </c>
      <c r="D7" s="8">
        <f>D6*40/100</f>
        <v>40000</v>
      </c>
    </row>
    <row r="8" spans="3:12" ht="15" thickTop="1" x14ac:dyDescent="0.35"/>
    <row r="12" spans="3:12" x14ac:dyDescent="0.35">
      <c r="C12" s="15" t="s">
        <v>16</v>
      </c>
      <c r="D12" s="10" t="s">
        <v>3</v>
      </c>
      <c r="E12" s="11" t="s">
        <v>4</v>
      </c>
      <c r="F12" s="11" t="s">
        <v>5</v>
      </c>
      <c r="G12" s="11" t="s">
        <v>6</v>
      </c>
      <c r="L12" s="1"/>
    </row>
    <row r="13" spans="3:12" x14ac:dyDescent="0.35">
      <c r="C13" s="9" t="s">
        <v>7</v>
      </c>
      <c r="D13" s="12">
        <f>D6/4</f>
        <v>25000</v>
      </c>
      <c r="E13" s="13">
        <f>D13</f>
        <v>25000</v>
      </c>
      <c r="F13" s="13">
        <f>E13</f>
        <v>25000</v>
      </c>
      <c r="G13" s="13">
        <f>F13</f>
        <v>25000</v>
      </c>
      <c r="H13" s="2"/>
    </row>
    <row r="14" spans="3:12" x14ac:dyDescent="0.35">
      <c r="C14" s="9" t="s">
        <v>8</v>
      </c>
      <c r="D14" s="12">
        <f>D7/4</f>
        <v>10000</v>
      </c>
      <c r="E14" s="13">
        <f>D14</f>
        <v>10000</v>
      </c>
      <c r="F14" s="13">
        <f t="shared" ref="F14:G14" si="0">E14</f>
        <v>10000</v>
      </c>
      <c r="G14" s="13">
        <f t="shared" si="0"/>
        <v>10000</v>
      </c>
    </row>
    <row r="15" spans="3:12" x14ac:dyDescent="0.35">
      <c r="C15" s="9" t="s">
        <v>9</v>
      </c>
      <c r="D15" s="12">
        <f>D7-D14</f>
        <v>30000</v>
      </c>
      <c r="E15" s="13">
        <f>D15-E14</f>
        <v>20000</v>
      </c>
      <c r="F15" s="13">
        <f t="shared" ref="F15:G15" si="1">E15-F14</f>
        <v>10000</v>
      </c>
      <c r="G15" s="13">
        <f t="shared" si="1"/>
        <v>0</v>
      </c>
    </row>
    <row r="18" spans="3:7" ht="15.5" x14ac:dyDescent="0.35">
      <c r="C18" s="16" t="s">
        <v>10</v>
      </c>
      <c r="D18" s="17" t="s">
        <v>3</v>
      </c>
      <c r="E18" s="16" t="s">
        <v>4</v>
      </c>
      <c r="F18" s="16" t="s">
        <v>5</v>
      </c>
      <c r="G18" s="16" t="s">
        <v>6</v>
      </c>
    </row>
    <row r="19" spans="3:7" x14ac:dyDescent="0.35">
      <c r="C19" s="18" t="s">
        <v>11</v>
      </c>
      <c r="D19" s="12"/>
      <c r="E19" s="9"/>
      <c r="F19" s="9"/>
      <c r="G19" s="9"/>
    </row>
    <row r="20" spans="3:7" x14ac:dyDescent="0.35">
      <c r="C20" s="9" t="s">
        <v>13</v>
      </c>
      <c r="D20" s="12">
        <f>D6-D13</f>
        <v>75000</v>
      </c>
      <c r="E20" s="13">
        <f>D20-E13</f>
        <v>50000</v>
      </c>
      <c r="F20" s="13">
        <f>E20-F13</f>
        <v>25000</v>
      </c>
      <c r="G20" s="13">
        <f>F20-G13</f>
        <v>0</v>
      </c>
    </row>
    <row r="21" spans="3:7" x14ac:dyDescent="0.35">
      <c r="C21" s="9"/>
      <c r="D21" s="12"/>
      <c r="E21" s="9"/>
      <c r="F21" s="9"/>
      <c r="G21" s="9"/>
    </row>
    <row r="22" spans="3:7" x14ac:dyDescent="0.35">
      <c r="C22" s="18" t="s">
        <v>12</v>
      </c>
      <c r="D22" s="12"/>
      <c r="E22" s="9"/>
      <c r="F22" s="9"/>
      <c r="G22" s="9"/>
    </row>
    <row r="23" spans="3:7" x14ac:dyDescent="0.35">
      <c r="C23" s="9" t="s">
        <v>14</v>
      </c>
      <c r="D23" s="12">
        <f>D15</f>
        <v>30000</v>
      </c>
      <c r="E23" s="12">
        <f t="shared" ref="E23:G23" si="2">E15</f>
        <v>20000</v>
      </c>
      <c r="F23" s="12">
        <f t="shared" si="2"/>
        <v>10000</v>
      </c>
      <c r="G23" s="12">
        <f t="shared" si="2"/>
        <v>0</v>
      </c>
    </row>
    <row r="26" spans="3:7" ht="15.5" x14ac:dyDescent="0.35">
      <c r="C26" s="16" t="s">
        <v>15</v>
      </c>
      <c r="D26" s="17" t="s">
        <v>3</v>
      </c>
      <c r="E26" s="16" t="s">
        <v>4</v>
      </c>
      <c r="F26" s="16" t="s">
        <v>5</v>
      </c>
      <c r="G26" s="16" t="s">
        <v>6</v>
      </c>
    </row>
    <row r="27" spans="3:7" x14ac:dyDescent="0.35">
      <c r="C27" s="9"/>
      <c r="D27" s="12"/>
      <c r="E27" s="9"/>
      <c r="F27" s="9"/>
      <c r="G27" s="9"/>
    </row>
    <row r="28" spans="3:7" x14ac:dyDescent="0.35">
      <c r="C28" s="9" t="s">
        <v>17</v>
      </c>
      <c r="D28" s="12">
        <f>D14</f>
        <v>10000</v>
      </c>
      <c r="E28" s="12">
        <f t="shared" ref="E28:G28" si="3">E14</f>
        <v>10000</v>
      </c>
      <c r="F28" s="12">
        <f t="shared" si="3"/>
        <v>10000</v>
      </c>
      <c r="G28" s="12">
        <f t="shared" si="3"/>
        <v>10000</v>
      </c>
    </row>
    <row r="29" spans="3:7" x14ac:dyDescent="0.35">
      <c r="C29" s="9"/>
      <c r="D29" s="12"/>
      <c r="E29" s="9"/>
      <c r="F29" s="9"/>
      <c r="G29" s="9"/>
    </row>
    <row r="30" spans="3:7" ht="29" x14ac:dyDescent="0.35">
      <c r="C30" s="19" t="s">
        <v>18</v>
      </c>
      <c r="D30" s="12">
        <f>D13</f>
        <v>25000</v>
      </c>
      <c r="E30" s="12">
        <f t="shared" ref="E30:G30" si="4">E13</f>
        <v>25000</v>
      </c>
      <c r="F30" s="12">
        <f t="shared" si="4"/>
        <v>25000</v>
      </c>
      <c r="G30" s="12">
        <f t="shared" si="4"/>
        <v>25000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8"/>
  <sheetViews>
    <sheetView workbookViewId="0">
      <selection activeCell="E20" sqref="E20"/>
    </sheetView>
  </sheetViews>
  <sheetFormatPr defaultRowHeight="14.5" x14ac:dyDescent="0.35"/>
  <cols>
    <col min="2" max="2" width="31.6328125" customWidth="1"/>
    <col min="3" max="4" width="13" bestFit="1" customWidth="1"/>
    <col min="5" max="5" width="13.453125" bestFit="1" customWidth="1"/>
    <col min="7" max="7" width="15.6328125" bestFit="1" customWidth="1"/>
    <col min="8" max="9" width="11.6328125" bestFit="1" customWidth="1"/>
    <col min="10" max="10" width="11.36328125" bestFit="1" customWidth="1"/>
  </cols>
  <sheetData>
    <row r="2" spans="2:13" ht="15" thickBot="1" x14ac:dyDescent="0.4"/>
    <row r="3" spans="2:13" x14ac:dyDescent="0.35">
      <c r="G3" s="256"/>
      <c r="H3" s="258" t="s">
        <v>132</v>
      </c>
      <c r="I3" s="258" t="s">
        <v>133</v>
      </c>
      <c r="J3" s="258" t="s">
        <v>134</v>
      </c>
      <c r="K3" s="151" t="s">
        <v>135</v>
      </c>
      <c r="L3" s="151" t="s">
        <v>135</v>
      </c>
      <c r="M3" s="151" t="s">
        <v>135</v>
      </c>
    </row>
    <row r="4" spans="2:13" ht="16" thickBot="1" x14ac:dyDescent="0.4">
      <c r="B4" s="152" t="s">
        <v>46</v>
      </c>
      <c r="C4" s="152" t="s">
        <v>136</v>
      </c>
      <c r="D4" s="152" t="s">
        <v>137</v>
      </c>
      <c r="E4" s="152" t="s">
        <v>138</v>
      </c>
      <c r="G4" s="257"/>
      <c r="H4" s="259"/>
      <c r="I4" s="259"/>
      <c r="J4" s="259"/>
      <c r="K4" s="153" t="s">
        <v>136</v>
      </c>
      <c r="L4" s="153" t="s">
        <v>137</v>
      </c>
      <c r="M4" s="153" t="s">
        <v>138</v>
      </c>
    </row>
    <row r="5" spans="2:13" ht="15" thickBot="1" x14ac:dyDescent="0.4">
      <c r="B5" s="154" t="s">
        <v>53</v>
      </c>
      <c r="C5" s="155"/>
      <c r="D5" s="155"/>
      <c r="E5" s="155"/>
      <c r="G5" s="196" t="s">
        <v>139</v>
      </c>
      <c r="H5" s="157">
        <v>700</v>
      </c>
      <c r="I5" s="157">
        <v>500</v>
      </c>
      <c r="J5" s="157" t="s">
        <v>140</v>
      </c>
      <c r="K5" s="158">
        <v>0.5</v>
      </c>
      <c r="L5" s="158">
        <v>1</v>
      </c>
      <c r="M5" s="157"/>
    </row>
    <row r="6" spans="2:13" ht="15" thickBot="1" x14ac:dyDescent="0.4">
      <c r="B6" s="159" t="s">
        <v>54</v>
      </c>
      <c r="C6" s="155"/>
      <c r="D6" s="155"/>
      <c r="E6" s="155"/>
      <c r="G6" s="196" t="s">
        <v>141</v>
      </c>
      <c r="H6" s="157">
        <v>1200</v>
      </c>
      <c r="I6" s="157">
        <v>800</v>
      </c>
      <c r="J6" s="157" t="s">
        <v>142</v>
      </c>
      <c r="K6" s="158">
        <v>0.5</v>
      </c>
      <c r="L6" s="158">
        <v>0.75</v>
      </c>
      <c r="M6" s="158">
        <v>1</v>
      </c>
    </row>
    <row r="7" spans="2:13" ht="29.5" x14ac:dyDescent="0.45">
      <c r="B7" s="160" t="s">
        <v>143</v>
      </c>
      <c r="C7" s="161">
        <f>SUM(C8:C9)</f>
        <v>950</v>
      </c>
      <c r="D7" s="161">
        <f t="shared" ref="D7:E7" si="0">SUM(D8:D9)</f>
        <v>900</v>
      </c>
      <c r="E7" s="71">
        <f t="shared" si="0"/>
        <v>0</v>
      </c>
    </row>
    <row r="8" spans="2:13" ht="18.5" x14ac:dyDescent="0.45">
      <c r="B8" s="162" t="s">
        <v>144</v>
      </c>
      <c r="C8" s="163">
        <f>H5*K5</f>
        <v>350</v>
      </c>
      <c r="D8" s="163">
        <v>0</v>
      </c>
      <c r="E8" s="164">
        <v>0</v>
      </c>
    </row>
    <row r="9" spans="2:13" ht="18.5" x14ac:dyDescent="0.45">
      <c r="B9" s="162" t="s">
        <v>145</v>
      </c>
      <c r="C9" s="163">
        <f>H6*K6</f>
        <v>600</v>
      </c>
      <c r="D9" s="163">
        <f>H6*L6</f>
        <v>900</v>
      </c>
      <c r="E9" s="164">
        <v>0</v>
      </c>
    </row>
    <row r="12" spans="2:13" ht="15.5" x14ac:dyDescent="0.35">
      <c r="B12" s="152" t="s">
        <v>15</v>
      </c>
      <c r="C12" s="152" t="s">
        <v>136</v>
      </c>
      <c r="D12" s="152" t="s">
        <v>137</v>
      </c>
      <c r="E12" s="152" t="s">
        <v>138</v>
      </c>
    </row>
    <row r="13" spans="2:13" ht="15.5" x14ac:dyDescent="0.35">
      <c r="B13" s="165" t="s">
        <v>146</v>
      </c>
      <c r="C13" s="155"/>
      <c r="D13" s="155"/>
      <c r="E13" s="155"/>
    </row>
    <row r="14" spans="2:13" ht="30" x14ac:dyDescent="0.45">
      <c r="B14" s="166" t="s">
        <v>147</v>
      </c>
      <c r="C14" s="161">
        <f>C15+C16</f>
        <v>0</v>
      </c>
      <c r="D14" s="161">
        <f>D15+D16</f>
        <v>700</v>
      </c>
      <c r="E14" s="161">
        <f>E15+E16</f>
        <v>1200</v>
      </c>
    </row>
    <row r="15" spans="2:13" ht="18.5" x14ac:dyDescent="0.45">
      <c r="B15" s="167" t="s">
        <v>144</v>
      </c>
      <c r="C15" s="168">
        <v>0</v>
      </c>
      <c r="D15" s="168">
        <f>H5</f>
        <v>700</v>
      </c>
      <c r="E15" s="168">
        <v>0</v>
      </c>
    </row>
    <row r="16" spans="2:13" ht="18.5" x14ac:dyDescent="0.45">
      <c r="B16" s="167" t="s">
        <v>145</v>
      </c>
      <c r="C16" s="168">
        <v>0</v>
      </c>
      <c r="D16" s="168">
        <v>0</v>
      </c>
      <c r="E16" s="168">
        <f>H6</f>
        <v>1200</v>
      </c>
    </row>
    <row r="17" spans="2:5" ht="18.5" x14ac:dyDescent="0.45">
      <c r="B17" s="169" t="s">
        <v>148</v>
      </c>
      <c r="C17" s="170"/>
      <c r="D17" s="170"/>
      <c r="E17" s="170"/>
    </row>
    <row r="18" spans="2:5" ht="30" x14ac:dyDescent="0.45">
      <c r="B18" s="166" t="s">
        <v>149</v>
      </c>
      <c r="C18" s="161">
        <f>C20+C19</f>
        <v>950</v>
      </c>
      <c r="D18" s="161">
        <f t="shared" ref="D18:E18" si="1">D20+D19</f>
        <v>-50</v>
      </c>
      <c r="E18" s="161">
        <f t="shared" si="1"/>
        <v>-900</v>
      </c>
    </row>
    <row r="19" spans="2:5" ht="18.5" x14ac:dyDescent="0.45">
      <c r="B19" s="167" t="s">
        <v>144</v>
      </c>
      <c r="C19" s="168">
        <f>C8</f>
        <v>350</v>
      </c>
      <c r="D19" s="168">
        <f>D8-C8</f>
        <v>-350</v>
      </c>
      <c r="E19" s="168">
        <f t="shared" ref="E19" si="2">E8</f>
        <v>0</v>
      </c>
    </row>
    <row r="20" spans="2:5" ht="18.5" x14ac:dyDescent="0.45">
      <c r="B20" s="167" t="s">
        <v>145</v>
      </c>
      <c r="C20" s="168">
        <f>C9</f>
        <v>600</v>
      </c>
      <c r="D20" s="168">
        <f>D9-C9</f>
        <v>300</v>
      </c>
      <c r="E20" s="168">
        <f>E9-D9</f>
        <v>-900</v>
      </c>
    </row>
    <row r="21" spans="2:5" ht="18.5" x14ac:dyDescent="0.45">
      <c r="B21" s="166" t="s">
        <v>148</v>
      </c>
      <c r="C21" s="171"/>
      <c r="D21" s="171"/>
      <c r="E21" s="171"/>
    </row>
    <row r="22" spans="2:5" ht="19" thickBot="1" x14ac:dyDescent="0.5">
      <c r="B22" s="172" t="s">
        <v>150</v>
      </c>
      <c r="C22" s="173">
        <f>SUM(C18+C14)</f>
        <v>950</v>
      </c>
      <c r="D22" s="173">
        <f t="shared" ref="D22:E22" si="3">SUM(D18+D14)</f>
        <v>650</v>
      </c>
      <c r="E22" s="173">
        <f t="shared" si="3"/>
        <v>300</v>
      </c>
    </row>
    <row r="23" spans="2:5" ht="19" thickTop="1" x14ac:dyDescent="0.45">
      <c r="B23" s="165" t="s">
        <v>151</v>
      </c>
      <c r="C23" s="171"/>
      <c r="D23" s="171"/>
      <c r="E23" s="171"/>
    </row>
    <row r="24" spans="2:5" ht="18.5" x14ac:dyDescent="0.45">
      <c r="B24" s="167" t="s">
        <v>144</v>
      </c>
      <c r="C24" s="168">
        <f>K5*I5</f>
        <v>250</v>
      </c>
      <c r="D24" s="168">
        <f>(L5-K5)*I5</f>
        <v>250</v>
      </c>
      <c r="E24" s="213">
        <f>M5*K5</f>
        <v>0</v>
      </c>
    </row>
    <row r="25" spans="2:5" ht="18.5" x14ac:dyDescent="0.45">
      <c r="B25" s="167" t="s">
        <v>145</v>
      </c>
      <c r="C25" s="168">
        <f>K6*I6</f>
        <v>400</v>
      </c>
      <c r="D25" s="168">
        <f>(L6-K6)*I6</f>
        <v>200</v>
      </c>
      <c r="E25" s="213">
        <f>(M6-L6)*I6</f>
        <v>200</v>
      </c>
    </row>
    <row r="26" spans="2:5" ht="18.5" x14ac:dyDescent="0.45">
      <c r="B26" s="175" t="s">
        <v>150</v>
      </c>
      <c r="C26" s="176">
        <f>SUM(C24:C25)</f>
        <v>650</v>
      </c>
      <c r="D26" s="176">
        <f t="shared" ref="D26:E26" si="4">SUM(D24:D25)</f>
        <v>450</v>
      </c>
      <c r="E26" s="176">
        <f t="shared" si="4"/>
        <v>200</v>
      </c>
    </row>
    <row r="27" spans="2:5" ht="32.5" thickBot="1" x14ac:dyDescent="0.5">
      <c r="B27" s="177" t="s">
        <v>152</v>
      </c>
      <c r="C27" s="173">
        <f>C22-C26</f>
        <v>300</v>
      </c>
      <c r="D27" s="173">
        <f t="shared" ref="D27:E27" si="5">D22-D26</f>
        <v>200</v>
      </c>
      <c r="E27" s="173">
        <f t="shared" si="5"/>
        <v>100</v>
      </c>
    </row>
    <row r="28" spans="2:5" ht="15" thickTop="1" x14ac:dyDescent="0.35"/>
  </sheetData>
  <mergeCells count="4">
    <mergeCell ref="G3:G4"/>
    <mergeCell ref="H3:H4"/>
    <mergeCell ref="I3:I4"/>
    <mergeCell ref="J3:J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8"/>
  <sheetViews>
    <sheetView topLeftCell="A4" workbookViewId="0">
      <selection activeCell="G12" sqref="G12"/>
    </sheetView>
  </sheetViews>
  <sheetFormatPr defaultRowHeight="14.5" x14ac:dyDescent="0.35"/>
  <cols>
    <col min="2" max="2" width="31.6328125" customWidth="1"/>
    <col min="3" max="4" width="13" bestFit="1" customWidth="1"/>
    <col min="5" max="5" width="13.453125" bestFit="1" customWidth="1"/>
    <col min="7" max="7" width="15.6328125" bestFit="1" customWidth="1"/>
    <col min="8" max="9" width="11.6328125" bestFit="1" customWidth="1"/>
    <col min="10" max="10" width="11.36328125" bestFit="1" customWidth="1"/>
  </cols>
  <sheetData>
    <row r="2" spans="2:13" ht="15" thickBot="1" x14ac:dyDescent="0.4"/>
    <row r="3" spans="2:13" x14ac:dyDescent="0.35">
      <c r="G3" s="256"/>
      <c r="H3" s="258" t="s">
        <v>132</v>
      </c>
      <c r="I3" s="258" t="s">
        <v>133</v>
      </c>
      <c r="J3" s="258" t="s">
        <v>134</v>
      </c>
      <c r="K3" s="151" t="s">
        <v>135</v>
      </c>
      <c r="L3" s="151" t="s">
        <v>135</v>
      </c>
      <c r="M3" s="151" t="s">
        <v>135</v>
      </c>
    </row>
    <row r="4" spans="2:13" ht="16" thickBot="1" x14ac:dyDescent="0.4">
      <c r="B4" s="152" t="s">
        <v>46</v>
      </c>
      <c r="C4" s="152" t="s">
        <v>136</v>
      </c>
      <c r="D4" s="152" t="s">
        <v>137</v>
      </c>
      <c r="E4" s="152" t="s">
        <v>138</v>
      </c>
      <c r="G4" s="257"/>
      <c r="H4" s="259"/>
      <c r="I4" s="259"/>
      <c r="J4" s="259"/>
      <c r="K4" s="153" t="s">
        <v>136</v>
      </c>
      <c r="L4" s="153" t="s">
        <v>137</v>
      </c>
      <c r="M4" s="153" t="s">
        <v>138</v>
      </c>
    </row>
    <row r="5" spans="2:13" ht="15" thickBot="1" x14ac:dyDescent="0.4">
      <c r="B5" s="154" t="s">
        <v>53</v>
      </c>
      <c r="C5" s="155"/>
      <c r="D5" s="155"/>
      <c r="E5" s="155"/>
      <c r="G5" s="156" t="s">
        <v>139</v>
      </c>
      <c r="H5" s="157">
        <v>4000</v>
      </c>
      <c r="I5" s="157">
        <v>2000</v>
      </c>
      <c r="J5" s="157" t="s">
        <v>140</v>
      </c>
      <c r="K5" s="158">
        <v>0.5</v>
      </c>
      <c r="L5" s="158">
        <v>1</v>
      </c>
      <c r="M5" s="157"/>
    </row>
    <row r="6" spans="2:13" ht="15" thickBot="1" x14ac:dyDescent="0.4">
      <c r="B6" s="159" t="s">
        <v>54</v>
      </c>
      <c r="C6" s="155"/>
      <c r="D6" s="155"/>
      <c r="E6" s="155"/>
      <c r="G6" s="156" t="s">
        <v>141</v>
      </c>
      <c r="H6" s="157">
        <v>6000</v>
      </c>
      <c r="I6" s="157">
        <v>4500</v>
      </c>
      <c r="J6" s="157" t="s">
        <v>142</v>
      </c>
      <c r="K6" s="158">
        <v>0.4</v>
      </c>
      <c r="L6" s="158">
        <v>0.7</v>
      </c>
      <c r="M6" s="158">
        <v>1</v>
      </c>
    </row>
    <row r="7" spans="2:13" ht="29.5" x14ac:dyDescent="0.45">
      <c r="B7" s="160" t="s">
        <v>143</v>
      </c>
      <c r="C7" s="161">
        <f>SUM(C8:C9)</f>
        <v>2800</v>
      </c>
      <c r="D7" s="161">
        <f t="shared" ref="D7:E7" si="0">SUM(D8:D9)</f>
        <v>3150</v>
      </c>
      <c r="E7" s="71">
        <f t="shared" si="0"/>
        <v>0</v>
      </c>
    </row>
    <row r="8" spans="2:13" ht="18.5" x14ac:dyDescent="0.45">
      <c r="B8" s="162" t="s">
        <v>144</v>
      </c>
      <c r="C8" s="163">
        <f>K5*I5</f>
        <v>1000</v>
      </c>
      <c r="D8" s="163">
        <v>0</v>
      </c>
      <c r="E8" s="164">
        <v>0</v>
      </c>
    </row>
    <row r="9" spans="2:13" ht="18.5" x14ac:dyDescent="0.45">
      <c r="B9" s="162" t="s">
        <v>145</v>
      </c>
      <c r="C9" s="163">
        <f>K6*I6</f>
        <v>1800</v>
      </c>
      <c r="D9" s="163">
        <f>L6*I6</f>
        <v>3150</v>
      </c>
      <c r="E9" s="164">
        <v>0</v>
      </c>
    </row>
    <row r="12" spans="2:13" ht="15.5" x14ac:dyDescent="0.35">
      <c r="B12" s="152" t="s">
        <v>15</v>
      </c>
      <c r="C12" s="152" t="s">
        <v>136</v>
      </c>
      <c r="D12" s="152" t="s">
        <v>137</v>
      </c>
      <c r="E12" s="152" t="s">
        <v>138</v>
      </c>
    </row>
    <row r="13" spans="2:13" ht="15.5" x14ac:dyDescent="0.35">
      <c r="B13" s="165" t="s">
        <v>146</v>
      </c>
      <c r="C13" s="155"/>
      <c r="D13" s="155"/>
      <c r="E13" s="155"/>
    </row>
    <row r="14" spans="2:13" ht="30" x14ac:dyDescent="0.45">
      <c r="B14" s="166" t="s">
        <v>147</v>
      </c>
      <c r="C14" s="161">
        <f>C15+C16</f>
        <v>0</v>
      </c>
      <c r="D14" s="161">
        <f>D15+D16</f>
        <v>4000</v>
      </c>
      <c r="E14" s="161">
        <f>E15+E16</f>
        <v>6000</v>
      </c>
    </row>
    <row r="15" spans="2:13" ht="18.5" x14ac:dyDescent="0.45">
      <c r="B15" s="167" t="s">
        <v>144</v>
      </c>
      <c r="C15" s="168">
        <v>0</v>
      </c>
      <c r="D15" s="168">
        <v>4000</v>
      </c>
      <c r="E15" s="168">
        <v>0</v>
      </c>
    </row>
    <row r="16" spans="2:13" ht="18.5" x14ac:dyDescent="0.45">
      <c r="B16" s="167" t="s">
        <v>145</v>
      </c>
      <c r="C16" s="168">
        <v>0</v>
      </c>
      <c r="D16" s="168">
        <v>0</v>
      </c>
      <c r="E16" s="168">
        <v>6000</v>
      </c>
    </row>
    <row r="17" spans="2:5" ht="18.5" x14ac:dyDescent="0.45">
      <c r="B17" s="169" t="s">
        <v>148</v>
      </c>
      <c r="C17" s="170"/>
      <c r="D17" s="170"/>
      <c r="E17" s="170"/>
    </row>
    <row r="18" spans="2:5" ht="30" x14ac:dyDescent="0.45">
      <c r="B18" s="166" t="s">
        <v>149</v>
      </c>
      <c r="C18" s="161">
        <f>C20+C19</f>
        <v>2800</v>
      </c>
      <c r="D18" s="161">
        <f t="shared" ref="D18:E18" si="1">D20+D19</f>
        <v>350</v>
      </c>
      <c r="E18" s="161">
        <f t="shared" si="1"/>
        <v>-3150</v>
      </c>
    </row>
    <row r="19" spans="2:5" ht="18.5" x14ac:dyDescent="0.45">
      <c r="B19" s="167" t="s">
        <v>144</v>
      </c>
      <c r="C19" s="168">
        <f>C8</f>
        <v>1000</v>
      </c>
      <c r="D19" s="168">
        <f>D8-C8</f>
        <v>-1000</v>
      </c>
      <c r="E19" s="168">
        <f t="shared" ref="E19" si="2">E8</f>
        <v>0</v>
      </c>
    </row>
    <row r="20" spans="2:5" ht="18.5" x14ac:dyDescent="0.45">
      <c r="B20" s="167" t="s">
        <v>145</v>
      </c>
      <c r="C20" s="168">
        <f>C9</f>
        <v>1800</v>
      </c>
      <c r="D20" s="168">
        <f>D9-C9</f>
        <v>1350</v>
      </c>
      <c r="E20" s="168">
        <f>E9-D9</f>
        <v>-3150</v>
      </c>
    </row>
    <row r="21" spans="2:5" ht="18.5" x14ac:dyDescent="0.45">
      <c r="B21" s="166" t="s">
        <v>148</v>
      </c>
      <c r="C21" s="171"/>
      <c r="D21" s="171"/>
      <c r="E21" s="171"/>
    </row>
    <row r="22" spans="2:5" ht="19" thickBot="1" x14ac:dyDescent="0.5">
      <c r="B22" s="172" t="s">
        <v>150</v>
      </c>
      <c r="C22" s="173">
        <f>SUM(C18+C14)</f>
        <v>2800</v>
      </c>
      <c r="D22" s="173">
        <f t="shared" ref="D22:E22" si="3">SUM(D18+D14)</f>
        <v>4350</v>
      </c>
      <c r="E22" s="173">
        <f t="shared" si="3"/>
        <v>2850</v>
      </c>
    </row>
    <row r="23" spans="2:5" ht="19" thickTop="1" x14ac:dyDescent="0.45">
      <c r="B23" s="165" t="s">
        <v>151</v>
      </c>
      <c r="C23" s="171"/>
      <c r="D23" s="171"/>
      <c r="E23" s="171"/>
    </row>
    <row r="24" spans="2:5" ht="18.5" x14ac:dyDescent="0.45">
      <c r="B24" s="167" t="s">
        <v>144</v>
      </c>
      <c r="C24" s="168">
        <f>K5*I5</f>
        <v>1000</v>
      </c>
      <c r="D24" s="168">
        <f>(L5-K5)*I5</f>
        <v>1000</v>
      </c>
      <c r="E24" s="174">
        <f>M5*K5</f>
        <v>0</v>
      </c>
    </row>
    <row r="25" spans="2:5" ht="18.5" x14ac:dyDescent="0.45">
      <c r="B25" s="167" t="s">
        <v>145</v>
      </c>
      <c r="C25" s="168">
        <f>K6*I6</f>
        <v>1800</v>
      </c>
      <c r="D25" s="168">
        <f>(L6-K6)*I6</f>
        <v>1349.9999999999998</v>
      </c>
      <c r="E25" s="174">
        <f>(M6-L6)*I6</f>
        <v>1350.0000000000002</v>
      </c>
    </row>
    <row r="26" spans="2:5" ht="18.5" x14ac:dyDescent="0.45">
      <c r="B26" s="175" t="s">
        <v>150</v>
      </c>
      <c r="C26" s="176">
        <f>SUM(C24:C25)</f>
        <v>2800</v>
      </c>
      <c r="D26" s="176">
        <f t="shared" ref="D26:E26" si="4">SUM(D24:D25)</f>
        <v>2350</v>
      </c>
      <c r="E26" s="176">
        <f t="shared" si="4"/>
        <v>1350.0000000000002</v>
      </c>
    </row>
    <row r="27" spans="2:5" ht="32.5" thickBot="1" x14ac:dyDescent="0.5">
      <c r="B27" s="177" t="s">
        <v>152</v>
      </c>
      <c r="C27" s="173">
        <f>C22-C26</f>
        <v>0</v>
      </c>
      <c r="D27" s="173">
        <f t="shared" ref="D27:E27" si="5">D22-D26</f>
        <v>2000</v>
      </c>
      <c r="E27" s="173">
        <f t="shared" si="5"/>
        <v>1499.9999999999998</v>
      </c>
    </row>
    <row r="28" spans="2:5" ht="15" thickTop="1" x14ac:dyDescent="0.35"/>
  </sheetData>
  <mergeCells count="4">
    <mergeCell ref="G3:G4"/>
    <mergeCell ref="H3:H4"/>
    <mergeCell ref="I3:I4"/>
    <mergeCell ref="J3:J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26"/>
  <sheetViews>
    <sheetView showGridLines="0" zoomScale="130" zoomScaleNormal="130" workbookViewId="0">
      <selection activeCell="F7" sqref="F7"/>
    </sheetView>
  </sheetViews>
  <sheetFormatPr defaultColWidth="9.36328125" defaultRowHeight="14.5" x14ac:dyDescent="0.35"/>
  <cols>
    <col min="1" max="2" width="9.36328125" style="48"/>
    <col min="3" max="3" width="14.54296875" style="48" bestFit="1" customWidth="1"/>
    <col min="4" max="4" width="11.36328125" style="49" bestFit="1" customWidth="1"/>
    <col min="5" max="5" width="11.36328125" style="48" bestFit="1" customWidth="1"/>
    <col min="6" max="6" width="9.36328125" style="48"/>
    <col min="7" max="7" width="11.36328125" style="49" bestFit="1" customWidth="1"/>
    <col min="8" max="16384" width="9.36328125" style="48"/>
  </cols>
  <sheetData>
    <row r="4" spans="2:7" ht="15" thickBot="1" x14ac:dyDescent="0.4"/>
    <row r="5" spans="2:7" x14ac:dyDescent="0.35">
      <c r="B5" s="57" t="s">
        <v>65</v>
      </c>
      <c r="C5" s="58" t="s">
        <v>63</v>
      </c>
      <c r="D5" s="59">
        <v>22000</v>
      </c>
    </row>
    <row r="6" spans="2:7" ht="15" thickBot="1" x14ac:dyDescent="0.4">
      <c r="B6" s="60"/>
      <c r="C6" s="61" t="s">
        <v>64</v>
      </c>
      <c r="D6" s="62">
        <v>30000</v>
      </c>
    </row>
    <row r="9" spans="2:7" x14ac:dyDescent="0.35">
      <c r="C9" s="50" t="s">
        <v>66</v>
      </c>
      <c r="D9" s="51">
        <v>4000</v>
      </c>
    </row>
    <row r="10" spans="2:7" x14ac:dyDescent="0.35">
      <c r="C10" s="50" t="s">
        <v>67</v>
      </c>
      <c r="D10" s="51">
        <v>5000</v>
      </c>
    </row>
    <row r="11" spans="2:7" x14ac:dyDescent="0.35">
      <c r="C11" s="50" t="s">
        <v>68</v>
      </c>
      <c r="D11" s="51">
        <v>1000</v>
      </c>
    </row>
    <row r="13" spans="2:7" x14ac:dyDescent="0.35">
      <c r="C13" s="50" t="s">
        <v>63</v>
      </c>
      <c r="D13" s="51">
        <v>22000</v>
      </c>
      <c r="F13" s="50" t="s">
        <v>69</v>
      </c>
      <c r="G13" s="51">
        <f>D6</f>
        <v>30000</v>
      </c>
    </row>
    <row r="14" spans="2:7" x14ac:dyDescent="0.35">
      <c r="C14" s="50" t="s">
        <v>70</v>
      </c>
      <c r="D14" s="51">
        <v>5000</v>
      </c>
      <c r="F14" s="50" t="s">
        <v>72</v>
      </c>
      <c r="G14" s="51">
        <v>-4000</v>
      </c>
    </row>
    <row r="15" spans="2:7" x14ac:dyDescent="0.35">
      <c r="C15" s="50" t="s">
        <v>71</v>
      </c>
      <c r="D15" s="51">
        <v>-1000</v>
      </c>
      <c r="F15" s="50"/>
      <c r="G15" s="51"/>
    </row>
    <row r="16" spans="2:7" ht="15" thickBot="1" x14ac:dyDescent="0.4">
      <c r="C16" s="50"/>
      <c r="D16" s="63">
        <f>SUM(D13:D15)</f>
        <v>26000</v>
      </c>
      <c r="E16" s="49"/>
      <c r="F16" s="51"/>
      <c r="G16" s="63">
        <f t="shared" ref="G16" si="0">SUM(G13:G15)</f>
        <v>26000</v>
      </c>
    </row>
    <row r="17" spans="2:5" ht="15" thickTop="1" x14ac:dyDescent="0.35"/>
    <row r="21" spans="2:5" x14ac:dyDescent="0.35">
      <c r="B21" s="50"/>
      <c r="C21" s="50"/>
      <c r="D21" s="64" t="s">
        <v>48</v>
      </c>
      <c r="E21" s="65" t="s">
        <v>50</v>
      </c>
    </row>
    <row r="22" spans="2:5" x14ac:dyDescent="0.35">
      <c r="B22" s="260" t="s">
        <v>74</v>
      </c>
      <c r="C22" s="260"/>
      <c r="D22" s="66"/>
      <c r="E22" s="67">
        <f>D14</f>
        <v>5000</v>
      </c>
    </row>
    <row r="23" spans="2:5" x14ac:dyDescent="0.35">
      <c r="B23" s="261" t="s">
        <v>73</v>
      </c>
      <c r="C23" s="261"/>
      <c r="D23" s="68">
        <f>E22</f>
        <v>5000</v>
      </c>
      <c r="E23" s="69"/>
    </row>
    <row r="24" spans="2:5" x14ac:dyDescent="0.35">
      <c r="B24" s="70"/>
      <c r="C24" s="70"/>
      <c r="D24" s="71"/>
      <c r="E24" s="72"/>
    </row>
    <row r="25" spans="2:5" x14ac:dyDescent="0.35">
      <c r="B25" s="260" t="s">
        <v>73</v>
      </c>
      <c r="C25" s="260"/>
      <c r="D25" s="66"/>
      <c r="E25" s="67">
        <v>1000</v>
      </c>
    </row>
    <row r="26" spans="2:5" x14ac:dyDescent="0.35">
      <c r="B26" s="262" t="s">
        <v>75</v>
      </c>
      <c r="C26" s="262"/>
      <c r="D26" s="68">
        <v>1000</v>
      </c>
      <c r="E26" s="69"/>
    </row>
  </sheetData>
  <mergeCells count="4">
    <mergeCell ref="B22:C22"/>
    <mergeCell ref="B23:C23"/>
    <mergeCell ref="B25:C25"/>
    <mergeCell ref="B26:C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1"/>
  <sheetViews>
    <sheetView workbookViewId="0">
      <selection activeCell="C22" sqref="C22"/>
    </sheetView>
  </sheetViews>
  <sheetFormatPr defaultRowHeight="14.5" x14ac:dyDescent="0.35"/>
  <cols>
    <col min="2" max="2" width="12.36328125" bestFit="1" customWidth="1"/>
    <col min="3" max="3" width="11.54296875" bestFit="1" customWidth="1"/>
    <col min="6" max="6" width="10.36328125" bestFit="1" customWidth="1"/>
    <col min="7" max="7" width="11.54296875" bestFit="1" customWidth="1"/>
    <col min="9" max="9" width="41" customWidth="1"/>
    <col min="10" max="10" width="9.6328125" bestFit="1" customWidth="1"/>
  </cols>
  <sheetData>
    <row r="1" spans="2:7" ht="15" thickBot="1" x14ac:dyDescent="0.4"/>
    <row r="2" spans="2:7" ht="15" thickTop="1" x14ac:dyDescent="0.35">
      <c r="B2" s="3" t="s">
        <v>0</v>
      </c>
      <c r="C2" s="178"/>
    </row>
    <row r="3" spans="2:7" ht="15" thickBot="1" x14ac:dyDescent="0.4">
      <c r="B3" s="7" t="s">
        <v>1</v>
      </c>
      <c r="C3" s="8">
        <v>300000</v>
      </c>
    </row>
    <row r="4" spans="2:7" ht="15" thickTop="1" x14ac:dyDescent="0.35"/>
    <row r="5" spans="2:7" ht="15" thickBot="1" x14ac:dyDescent="0.4"/>
    <row r="6" spans="2:7" ht="44.5" thickTop="1" thickBot="1" x14ac:dyDescent="0.4">
      <c r="B6" s="179" t="s">
        <v>153</v>
      </c>
      <c r="C6" s="180" t="s">
        <v>154</v>
      </c>
      <c r="D6" s="180" t="s">
        <v>155</v>
      </c>
      <c r="E6" s="180" t="s">
        <v>156</v>
      </c>
      <c r="F6" s="180" t="s">
        <v>157</v>
      </c>
      <c r="G6" s="180" t="s">
        <v>158</v>
      </c>
    </row>
    <row r="7" spans="2:7" ht="15" thickTop="1" x14ac:dyDescent="0.35">
      <c r="B7" s="48">
        <v>2008</v>
      </c>
      <c r="C7" s="181">
        <f>C3/5</f>
        <v>60000</v>
      </c>
      <c r="D7" s="54">
        <f>C3*15/100</f>
        <v>45000</v>
      </c>
      <c r="E7" s="54">
        <f>C7-D7</f>
        <v>15000</v>
      </c>
      <c r="F7" s="181">
        <f>E7*24/100</f>
        <v>3600</v>
      </c>
      <c r="G7" s="54">
        <f>F7</f>
        <v>3600</v>
      </c>
    </row>
    <row r="8" spans="2:7" x14ac:dyDescent="0.35">
      <c r="B8" s="48">
        <v>2009</v>
      </c>
      <c r="C8" s="181">
        <f>C7</f>
        <v>60000</v>
      </c>
      <c r="D8" s="54">
        <f>D7</f>
        <v>45000</v>
      </c>
      <c r="E8" s="54">
        <f t="shared" ref="E8:E13" si="0">C8-D8</f>
        <v>15000</v>
      </c>
      <c r="F8" s="181">
        <f t="shared" ref="F8:F13" si="1">E8*24/100</f>
        <v>3600</v>
      </c>
      <c r="G8" s="54">
        <f t="shared" ref="G8:G13" si="2">G7+F8</f>
        <v>7200</v>
      </c>
    </row>
    <row r="9" spans="2:7" x14ac:dyDescent="0.35">
      <c r="B9" s="48">
        <v>2010</v>
      </c>
      <c r="C9" s="181">
        <f>C8</f>
        <v>60000</v>
      </c>
      <c r="D9" s="54">
        <f t="shared" ref="D9:D12" si="3">D8</f>
        <v>45000</v>
      </c>
      <c r="E9" s="54">
        <f t="shared" si="0"/>
        <v>15000</v>
      </c>
      <c r="F9" s="181">
        <f t="shared" si="1"/>
        <v>3600</v>
      </c>
      <c r="G9" s="54">
        <f t="shared" si="2"/>
        <v>10800</v>
      </c>
    </row>
    <row r="10" spans="2:7" x14ac:dyDescent="0.35">
      <c r="B10" s="48">
        <v>2011</v>
      </c>
      <c r="C10" s="181">
        <f>C9</f>
        <v>60000</v>
      </c>
      <c r="D10" s="54">
        <f t="shared" si="3"/>
        <v>45000</v>
      </c>
      <c r="E10" s="54">
        <f t="shared" si="0"/>
        <v>15000</v>
      </c>
      <c r="F10" s="181">
        <f t="shared" si="1"/>
        <v>3600</v>
      </c>
      <c r="G10" s="54">
        <f t="shared" si="2"/>
        <v>14400</v>
      </c>
    </row>
    <row r="11" spans="2:7" x14ac:dyDescent="0.35">
      <c r="B11" s="48">
        <v>2012</v>
      </c>
      <c r="C11" s="181">
        <f>C10</f>
        <v>60000</v>
      </c>
      <c r="D11" s="54">
        <f t="shared" si="3"/>
        <v>45000</v>
      </c>
      <c r="E11" s="54">
        <f t="shared" si="0"/>
        <v>15000</v>
      </c>
      <c r="F11" s="181">
        <f t="shared" si="1"/>
        <v>3600</v>
      </c>
      <c r="G11" s="54">
        <f t="shared" si="2"/>
        <v>18000</v>
      </c>
    </row>
    <row r="12" spans="2:7" x14ac:dyDescent="0.35">
      <c r="B12" s="48">
        <v>2013</v>
      </c>
      <c r="C12" s="48"/>
      <c r="D12" s="54">
        <f t="shared" si="3"/>
        <v>45000</v>
      </c>
      <c r="E12" s="182">
        <f t="shared" si="0"/>
        <v>-45000</v>
      </c>
      <c r="F12" s="181">
        <f t="shared" si="1"/>
        <v>-10800</v>
      </c>
      <c r="G12" s="54">
        <f t="shared" si="2"/>
        <v>7200</v>
      </c>
    </row>
    <row r="13" spans="2:7" ht="15" thickBot="1" x14ac:dyDescent="0.4">
      <c r="B13" s="183">
        <v>2014</v>
      </c>
      <c r="C13" s="183"/>
      <c r="D13" s="184">
        <v>30000</v>
      </c>
      <c r="E13" s="185">
        <f t="shared" si="0"/>
        <v>-30000</v>
      </c>
      <c r="F13" s="185">
        <f t="shared" si="1"/>
        <v>-7200</v>
      </c>
      <c r="G13" s="184">
        <f t="shared" si="2"/>
        <v>0</v>
      </c>
    </row>
    <row r="14" spans="2:7" ht="15" thickTop="1" x14ac:dyDescent="0.35">
      <c r="C14" s="186">
        <f>SUM(C7:C13)</f>
        <v>300000</v>
      </c>
      <c r="D14" s="186">
        <f>SUM(D7:D13)</f>
        <v>300000</v>
      </c>
      <c r="E14" s="186">
        <f t="shared" ref="E14:F14" si="4">SUM(E7:E13)</f>
        <v>0</v>
      </c>
      <c r="F14" s="186">
        <f t="shared" si="4"/>
        <v>0</v>
      </c>
      <c r="G14" s="186"/>
    </row>
    <row r="17" spans="9:11" x14ac:dyDescent="0.35">
      <c r="I17" s="110" t="s">
        <v>159</v>
      </c>
      <c r="J17" s="187" t="s">
        <v>48</v>
      </c>
      <c r="K17" s="187" t="s">
        <v>50</v>
      </c>
    </row>
    <row r="18" spans="9:11" x14ac:dyDescent="0.35">
      <c r="I18" s="115" t="s">
        <v>160</v>
      </c>
      <c r="J18" s="188">
        <f>F7</f>
        <v>3600</v>
      </c>
      <c r="K18" s="114"/>
    </row>
    <row r="19" spans="9:11" x14ac:dyDescent="0.35">
      <c r="I19" s="112" t="s">
        <v>161</v>
      </c>
      <c r="J19" s="116"/>
      <c r="K19" s="189">
        <f>J18</f>
        <v>3600</v>
      </c>
    </row>
    <row r="23" spans="9:11" ht="15.5" x14ac:dyDescent="0.35">
      <c r="I23" s="222" t="s">
        <v>162</v>
      </c>
      <c r="J23" s="222"/>
    </row>
    <row r="24" spans="9:11" x14ac:dyDescent="0.35">
      <c r="I24" s="141" t="s">
        <v>53</v>
      </c>
      <c r="J24" s="141"/>
    </row>
    <row r="25" spans="9:11" x14ac:dyDescent="0.35">
      <c r="I25" s="93" t="s">
        <v>163</v>
      </c>
      <c r="J25" s="93"/>
    </row>
    <row r="26" spans="9:11" x14ac:dyDescent="0.35">
      <c r="I26" s="190" t="s">
        <v>164</v>
      </c>
      <c r="J26" s="191">
        <f>J18</f>
        <v>3600</v>
      </c>
    </row>
    <row r="27" spans="9:11" x14ac:dyDescent="0.35">
      <c r="J27" s="190"/>
    </row>
    <row r="28" spans="9:11" ht="15.5" x14ac:dyDescent="0.35">
      <c r="I28" s="222" t="s">
        <v>15</v>
      </c>
      <c r="J28" s="222"/>
    </row>
    <row r="29" spans="9:11" ht="15.5" x14ac:dyDescent="0.35">
      <c r="I29" s="192" t="s">
        <v>165</v>
      </c>
      <c r="J29" s="193" t="s">
        <v>181</v>
      </c>
    </row>
    <row r="30" spans="9:11" ht="15.5" x14ac:dyDescent="0.35">
      <c r="I30" s="194" t="s">
        <v>166</v>
      </c>
      <c r="J30" s="195" t="s">
        <v>3</v>
      </c>
    </row>
    <row r="31" spans="9:11" ht="15.5" x14ac:dyDescent="0.35">
      <c r="I31" s="194" t="s">
        <v>167</v>
      </c>
      <c r="J31" s="195">
        <f>J26</f>
        <v>3600</v>
      </c>
    </row>
  </sheetData>
  <mergeCells count="2">
    <mergeCell ref="I23:J23"/>
    <mergeCell ref="I28:J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P23"/>
  <sheetViews>
    <sheetView topLeftCell="E4" workbookViewId="0">
      <selection activeCell="J21" sqref="J21"/>
    </sheetView>
  </sheetViews>
  <sheetFormatPr defaultRowHeight="14.5" x14ac:dyDescent="0.35"/>
  <cols>
    <col min="3" max="3" width="22.54296875" bestFit="1" customWidth="1"/>
    <col min="4" max="4" width="11.36328125" bestFit="1" customWidth="1"/>
    <col min="6" max="6" width="10.54296875" style="75" bestFit="1" customWidth="1"/>
    <col min="8" max="8" width="12.6328125" bestFit="1" customWidth="1"/>
    <col min="10" max="10" width="36.6328125" customWidth="1"/>
    <col min="15" max="15" width="64.6328125" customWidth="1"/>
    <col min="16" max="16" width="9.6328125" bestFit="1" customWidth="1"/>
  </cols>
  <sheetData>
    <row r="4" spans="3:16" ht="15" thickBot="1" x14ac:dyDescent="0.4"/>
    <row r="5" spans="3:16" x14ac:dyDescent="0.35">
      <c r="C5" s="76" t="s">
        <v>76</v>
      </c>
      <c r="D5" s="214">
        <v>1200</v>
      </c>
      <c r="E5" s="76">
        <v>60</v>
      </c>
      <c r="F5" s="214">
        <f>D5*E5</f>
        <v>72000</v>
      </c>
      <c r="G5" s="223">
        <f>SUM(F5:F7)</f>
        <v>142000</v>
      </c>
      <c r="H5" s="227">
        <f>G5+G8+G10</f>
        <v>214120</v>
      </c>
    </row>
    <row r="6" spans="3:16" x14ac:dyDescent="0.35">
      <c r="C6" s="29" t="s">
        <v>77</v>
      </c>
      <c r="D6" s="215">
        <v>300</v>
      </c>
      <c r="E6" s="29">
        <v>220</v>
      </c>
      <c r="F6" s="215">
        <f>D6*E6</f>
        <v>66000</v>
      </c>
      <c r="G6" s="224"/>
      <c r="H6" s="228"/>
    </row>
    <row r="7" spans="3:16" ht="15" thickBot="1" x14ac:dyDescent="0.4">
      <c r="C7" s="77" t="s">
        <v>57</v>
      </c>
      <c r="D7" s="216">
        <v>40000</v>
      </c>
      <c r="E7" s="78">
        <v>0.1</v>
      </c>
      <c r="F7" s="216">
        <f>D7*E7</f>
        <v>4000</v>
      </c>
      <c r="G7" s="225"/>
      <c r="H7" s="228"/>
    </row>
    <row r="8" spans="3:16" x14ac:dyDescent="0.35">
      <c r="C8" s="76" t="s">
        <v>78</v>
      </c>
      <c r="D8" s="214">
        <v>108000</v>
      </c>
      <c r="E8" s="76">
        <v>1875</v>
      </c>
      <c r="F8" s="214">
        <f>D8/E8</f>
        <v>57.6</v>
      </c>
      <c r="G8" s="223">
        <f>F9</f>
        <v>69120</v>
      </c>
      <c r="H8" s="228"/>
      <c r="O8" s="73"/>
    </row>
    <row r="9" spans="3:16" ht="15" thickBot="1" x14ac:dyDescent="0.4">
      <c r="C9" s="77"/>
      <c r="D9" s="216"/>
      <c r="E9" s="77">
        <v>1200</v>
      </c>
      <c r="F9" s="216">
        <f>F8*E9</f>
        <v>69120</v>
      </c>
      <c r="G9" s="226"/>
      <c r="H9" s="228"/>
      <c r="O9" s="73"/>
    </row>
    <row r="10" spans="3:16" ht="15" thickBot="1" x14ac:dyDescent="0.4">
      <c r="C10" s="79" t="s">
        <v>79</v>
      </c>
      <c r="D10" s="217">
        <v>50000</v>
      </c>
      <c r="E10" s="80">
        <v>0.06</v>
      </c>
      <c r="F10" s="217">
        <f>D10*E10</f>
        <v>3000</v>
      </c>
      <c r="G10" s="82">
        <f>F10</f>
        <v>3000</v>
      </c>
      <c r="H10" s="229"/>
      <c r="O10" s="73"/>
    </row>
    <row r="11" spans="3:16" x14ac:dyDescent="0.35">
      <c r="O11" s="73"/>
    </row>
    <row r="12" spans="3:16" x14ac:dyDescent="0.35">
      <c r="O12" s="73"/>
    </row>
    <row r="13" spans="3:16" x14ac:dyDescent="0.35">
      <c r="O13" s="73"/>
    </row>
    <row r="15" spans="3:16" ht="15" customHeight="1" x14ac:dyDescent="0.35">
      <c r="J15" s="83"/>
      <c r="K15" s="230" t="s">
        <v>10</v>
      </c>
      <c r="L15" s="230"/>
      <c r="M15" s="83"/>
    </row>
    <row r="16" spans="3:16" ht="15.75" customHeight="1" thickBot="1" x14ac:dyDescent="0.4">
      <c r="J16" s="84" t="s">
        <v>11</v>
      </c>
      <c r="K16" s="231"/>
      <c r="L16" s="231"/>
      <c r="M16" s="85" t="s">
        <v>12</v>
      </c>
      <c r="O16" s="222" t="s">
        <v>84</v>
      </c>
      <c r="P16" s="222"/>
    </row>
    <row r="17" spans="10:16" ht="16" thickTop="1" x14ac:dyDescent="0.35">
      <c r="J17" s="86" t="s">
        <v>80</v>
      </c>
      <c r="K17" s="86"/>
      <c r="L17" s="87"/>
      <c r="M17" s="86"/>
      <c r="O17" s="97" t="s">
        <v>85</v>
      </c>
    </row>
    <row r="18" spans="10:16" x14ac:dyDescent="0.35">
      <c r="J18" s="218" t="s">
        <v>81</v>
      </c>
      <c r="K18" s="219"/>
      <c r="L18" s="220" t="s">
        <v>82</v>
      </c>
      <c r="M18" s="221"/>
      <c r="O18" s="99" t="s">
        <v>86</v>
      </c>
      <c r="P18" s="98">
        <f>K20</f>
        <v>214120</v>
      </c>
    </row>
    <row r="19" spans="10:16" ht="15.5" x14ac:dyDescent="0.35">
      <c r="J19" s="88" t="s">
        <v>83</v>
      </c>
      <c r="K19" s="89"/>
      <c r="L19" s="220"/>
      <c r="M19" s="221"/>
    </row>
    <row r="20" spans="10:16" x14ac:dyDescent="0.35">
      <c r="J20" s="90" t="s">
        <v>184</v>
      </c>
      <c r="K20" s="91">
        <f>H5</f>
        <v>214120</v>
      </c>
      <c r="L20" s="92"/>
      <c r="M20" s="83"/>
    </row>
    <row r="21" spans="10:16" ht="15.5" x14ac:dyDescent="0.35">
      <c r="J21" s="93" t="s">
        <v>80</v>
      </c>
      <c r="K21" s="94"/>
      <c r="L21" s="92"/>
      <c r="M21" s="83"/>
    </row>
    <row r="22" spans="10:16" x14ac:dyDescent="0.35">
      <c r="J22" s="83"/>
      <c r="K22" s="95"/>
      <c r="L22" s="92"/>
      <c r="M22" s="83"/>
    </row>
    <row r="23" spans="10:16" x14ac:dyDescent="0.35">
      <c r="J23" s="83"/>
      <c r="K23" s="96"/>
      <c r="L23" s="83"/>
      <c r="M23" s="83"/>
    </row>
  </sheetData>
  <mergeCells count="7">
    <mergeCell ref="J18:K18"/>
    <mergeCell ref="L18:M19"/>
    <mergeCell ref="O16:P16"/>
    <mergeCell ref="G5:G7"/>
    <mergeCell ref="G8:G9"/>
    <mergeCell ref="H5:H10"/>
    <mergeCell ref="K15:L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7"/>
  <sheetViews>
    <sheetView topLeftCell="A10" workbookViewId="0">
      <selection activeCell="E14" sqref="E14"/>
    </sheetView>
  </sheetViews>
  <sheetFormatPr defaultRowHeight="14.5" x14ac:dyDescent="0.35"/>
  <cols>
    <col min="2" max="2" width="28.36328125" bestFit="1" customWidth="1"/>
    <col min="3" max="4" width="13.36328125" bestFit="1" customWidth="1"/>
    <col min="5" max="6" width="12" bestFit="1" customWidth="1"/>
    <col min="17" max="17" width="109.6328125" customWidth="1"/>
  </cols>
  <sheetData>
    <row r="4" spans="2:6" x14ac:dyDescent="0.35">
      <c r="B4" s="48" t="s">
        <v>92</v>
      </c>
      <c r="C4" s="103">
        <v>200000</v>
      </c>
    </row>
    <row r="6" spans="2:6" x14ac:dyDescent="0.35">
      <c r="C6" s="106" t="s">
        <v>87</v>
      </c>
      <c r="D6" s="106" t="s">
        <v>88</v>
      </c>
      <c r="E6" s="106" t="s">
        <v>89</v>
      </c>
      <c r="F6" s="106" t="s">
        <v>90</v>
      </c>
    </row>
    <row r="7" spans="2:6" x14ac:dyDescent="0.35">
      <c r="B7" s="76" t="s">
        <v>57</v>
      </c>
      <c r="C7" s="104">
        <v>50000</v>
      </c>
      <c r="D7" s="104">
        <f>C7</f>
        <v>50000</v>
      </c>
      <c r="E7" s="104">
        <f t="shared" ref="E7:F7" si="0">D7</f>
        <v>50000</v>
      </c>
      <c r="F7" s="104">
        <f t="shared" si="0"/>
        <v>50000</v>
      </c>
    </row>
    <row r="8" spans="2:6" x14ac:dyDescent="0.35">
      <c r="B8" s="77" t="s">
        <v>59</v>
      </c>
      <c r="C8" s="105">
        <f>C4-C7</f>
        <v>150000</v>
      </c>
      <c r="D8" s="105">
        <f>C8-D7</f>
        <v>100000</v>
      </c>
      <c r="E8" s="105">
        <f t="shared" ref="E8:F8" si="1">D8-E7</f>
        <v>50000</v>
      </c>
      <c r="F8" s="105">
        <f t="shared" si="1"/>
        <v>0</v>
      </c>
    </row>
    <row r="10" spans="2:6" x14ac:dyDescent="0.35">
      <c r="E10" s="106" t="str">
        <f>E6</f>
        <v>x3</v>
      </c>
    </row>
    <row r="11" spans="2:6" x14ac:dyDescent="0.35">
      <c r="B11" s="79" t="s">
        <v>91</v>
      </c>
      <c r="C11" s="79"/>
      <c r="D11" s="79"/>
      <c r="E11" s="107">
        <v>50000</v>
      </c>
      <c r="F11" s="107"/>
    </row>
    <row r="12" spans="2:6" x14ac:dyDescent="0.35">
      <c r="E12" s="100"/>
      <c r="F12" s="100"/>
    </row>
    <row r="13" spans="2:6" x14ac:dyDescent="0.35">
      <c r="E13" s="109" t="str">
        <f>E10</f>
        <v>x3</v>
      </c>
      <c r="F13" s="109" t="str">
        <f>F6</f>
        <v>x4</v>
      </c>
    </row>
    <row r="14" spans="2:6" x14ac:dyDescent="0.35">
      <c r="B14" s="76" t="s">
        <v>93</v>
      </c>
      <c r="C14" s="76"/>
      <c r="D14" s="76"/>
      <c r="E14" s="104">
        <v>75000</v>
      </c>
      <c r="F14" s="104">
        <v>75000</v>
      </c>
    </row>
    <row r="15" spans="2:6" x14ac:dyDescent="0.35">
      <c r="B15" s="77" t="s">
        <v>59</v>
      </c>
      <c r="C15" s="77"/>
      <c r="D15" s="77"/>
      <c r="E15" s="108">
        <v>75000</v>
      </c>
      <c r="F15" s="108">
        <f>E15-F14</f>
        <v>0</v>
      </c>
    </row>
    <row r="16" spans="2:6" x14ac:dyDescent="0.35">
      <c r="E16" s="100"/>
      <c r="F16" s="100"/>
    </row>
    <row r="19" spans="2:6" ht="15" thickBot="1" x14ac:dyDescent="0.4">
      <c r="B19" s="232" t="s">
        <v>10</v>
      </c>
      <c r="C19" s="232"/>
      <c r="D19" s="232"/>
      <c r="E19" s="232"/>
      <c r="F19" s="232"/>
    </row>
    <row r="20" spans="2:6" x14ac:dyDescent="0.35">
      <c r="B20" t="s">
        <v>96</v>
      </c>
    </row>
    <row r="21" spans="2:6" x14ac:dyDescent="0.35">
      <c r="B21" t="s">
        <v>94</v>
      </c>
      <c r="C21" s="81" t="str">
        <f>C6</f>
        <v>x1</v>
      </c>
      <c r="D21" s="81" t="str">
        <f>D6</f>
        <v>x2</v>
      </c>
      <c r="E21" s="81" t="str">
        <f>E6</f>
        <v>x3</v>
      </c>
      <c r="F21" s="81" t="str">
        <f>F6</f>
        <v>x4</v>
      </c>
    </row>
    <row r="22" spans="2:6" x14ac:dyDescent="0.35">
      <c r="B22" s="102" t="s">
        <v>95</v>
      </c>
      <c r="C22" s="101">
        <f>C8</f>
        <v>150000</v>
      </c>
      <c r="D22" s="101">
        <f>D8</f>
        <v>100000</v>
      </c>
      <c r="E22" s="101">
        <f>E15</f>
        <v>75000</v>
      </c>
      <c r="F22" s="101">
        <f>F15</f>
        <v>0</v>
      </c>
    </row>
    <row r="23" spans="2:6" x14ac:dyDescent="0.35">
      <c r="B23" t="s">
        <v>80</v>
      </c>
    </row>
    <row r="25" spans="2:6" ht="15" thickBot="1" x14ac:dyDescent="0.4">
      <c r="B25" s="232" t="s">
        <v>15</v>
      </c>
      <c r="C25" s="232"/>
      <c r="D25" s="232"/>
      <c r="E25" s="232"/>
      <c r="F25" s="232"/>
    </row>
    <row r="26" spans="2:6" x14ac:dyDescent="0.35">
      <c r="B26" t="s">
        <v>80</v>
      </c>
    </row>
    <row r="27" spans="2:6" x14ac:dyDescent="0.35">
      <c r="B27" t="s">
        <v>97</v>
      </c>
      <c r="C27" s="101">
        <f>C7</f>
        <v>50000</v>
      </c>
      <c r="D27" s="101">
        <f>D7</f>
        <v>50000</v>
      </c>
      <c r="E27" s="101">
        <f>E14</f>
        <v>75000</v>
      </c>
      <c r="F27" s="101">
        <f>F14</f>
        <v>75000</v>
      </c>
    </row>
  </sheetData>
  <mergeCells count="2">
    <mergeCell ref="B19:F19"/>
    <mergeCell ref="B25:F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36"/>
  <sheetViews>
    <sheetView showGridLines="0" tabSelected="1" topLeftCell="B1" zoomScale="120" zoomScaleNormal="120" workbookViewId="0">
      <selection activeCell="K21" sqref="K21"/>
    </sheetView>
  </sheetViews>
  <sheetFormatPr defaultRowHeight="14.5" x14ac:dyDescent="0.35"/>
  <cols>
    <col min="2" max="2" width="15.453125" bestFit="1" customWidth="1"/>
    <col min="3" max="3" width="12.453125" style="1" bestFit="1" customWidth="1"/>
    <col min="4" max="4" width="15" bestFit="1" customWidth="1"/>
    <col min="5" max="5" width="12.36328125" bestFit="1" customWidth="1"/>
    <col min="6" max="6" width="9.6328125" bestFit="1" customWidth="1"/>
    <col min="7" max="8" width="9.54296875" bestFit="1" customWidth="1"/>
    <col min="9" max="10" width="8.54296875" bestFit="1" customWidth="1"/>
  </cols>
  <sheetData>
    <row r="4" spans="2:11" x14ac:dyDescent="0.35">
      <c r="B4" s="238" t="s">
        <v>60</v>
      </c>
      <c r="C4" s="238"/>
      <c r="D4" s="47"/>
      <c r="E4" s="1"/>
    </row>
    <row r="5" spans="2:11" x14ac:dyDescent="0.35">
      <c r="B5" s="50" t="s">
        <v>57</v>
      </c>
      <c r="C5" s="51">
        <v>30000</v>
      </c>
    </row>
    <row r="6" spans="2:11" x14ac:dyDescent="0.35">
      <c r="B6" s="50" t="s">
        <v>58</v>
      </c>
      <c r="C6" s="51">
        <v>50000</v>
      </c>
    </row>
    <row r="7" spans="2:11" x14ac:dyDescent="0.35">
      <c r="B7" s="50" t="s">
        <v>59</v>
      </c>
      <c r="C7" s="51">
        <v>100000</v>
      </c>
    </row>
    <row r="8" spans="2:11" x14ac:dyDescent="0.35">
      <c r="C8" s="52">
        <f>SUM(C5:C7)</f>
        <v>180000</v>
      </c>
    </row>
    <row r="13" spans="2:11" x14ac:dyDescent="0.35">
      <c r="D13" s="48"/>
      <c r="E13" s="53">
        <v>2012</v>
      </c>
      <c r="F13" s="53">
        <v>2013</v>
      </c>
      <c r="G13" s="53">
        <v>2014</v>
      </c>
      <c r="H13" s="53">
        <v>2015</v>
      </c>
      <c r="I13" s="53">
        <v>2016</v>
      </c>
      <c r="J13" s="53">
        <v>2017</v>
      </c>
    </row>
    <row r="14" spans="2:11" x14ac:dyDescent="0.35">
      <c r="D14" s="48" t="s">
        <v>57</v>
      </c>
      <c r="E14" s="54">
        <f>-C8/6</f>
        <v>-30000</v>
      </c>
      <c r="F14" s="54">
        <f>E14</f>
        <v>-30000</v>
      </c>
      <c r="G14" s="54">
        <f t="shared" ref="G14:J14" si="0">F14</f>
        <v>-30000</v>
      </c>
      <c r="H14" s="54">
        <f t="shared" si="0"/>
        <v>-30000</v>
      </c>
      <c r="I14" s="54">
        <f t="shared" si="0"/>
        <v>-30000</v>
      </c>
      <c r="J14" s="54">
        <f t="shared" si="0"/>
        <v>-30000</v>
      </c>
      <c r="K14" s="186">
        <f>SUM(E14:J14)</f>
        <v>-180000</v>
      </c>
    </row>
    <row r="15" spans="2:11" x14ac:dyDescent="0.35">
      <c r="D15" s="48" t="s">
        <v>59</v>
      </c>
      <c r="E15" s="54">
        <f>C8+E14</f>
        <v>150000</v>
      </c>
      <c r="F15" s="54">
        <f>E15+F14</f>
        <v>120000</v>
      </c>
      <c r="G15" s="54">
        <f t="shared" ref="G15:J15" si="1">F15+G14</f>
        <v>90000</v>
      </c>
      <c r="H15" s="54">
        <f t="shared" si="1"/>
        <v>60000</v>
      </c>
      <c r="I15" s="54">
        <f t="shared" si="1"/>
        <v>30000</v>
      </c>
      <c r="J15" s="54">
        <f t="shared" si="1"/>
        <v>0</v>
      </c>
    </row>
    <row r="17" spans="4:10" x14ac:dyDescent="0.35">
      <c r="D17" s="48"/>
      <c r="E17" s="53">
        <v>2012</v>
      </c>
      <c r="F17" s="53">
        <v>2013</v>
      </c>
      <c r="G17" s="53">
        <v>2014</v>
      </c>
      <c r="H17" s="53">
        <v>2015</v>
      </c>
      <c r="I17" s="53">
        <v>2016</v>
      </c>
      <c r="J17" s="53">
        <v>2017</v>
      </c>
    </row>
    <row r="18" spans="4:10" x14ac:dyDescent="0.35">
      <c r="D18" s="48" t="s">
        <v>57</v>
      </c>
      <c r="E18" s="54">
        <f>-C8/6</f>
        <v>-30000</v>
      </c>
      <c r="F18" s="54">
        <f>-E20/5</f>
        <v>-20000</v>
      </c>
      <c r="G18" s="54">
        <f t="shared" ref="G18:J18" si="2">F18</f>
        <v>-20000</v>
      </c>
      <c r="H18" s="54">
        <f t="shared" si="2"/>
        <v>-20000</v>
      </c>
      <c r="I18" s="54">
        <f t="shared" si="2"/>
        <v>-20000</v>
      </c>
      <c r="J18" s="54">
        <f t="shared" si="2"/>
        <v>-20000</v>
      </c>
    </row>
    <row r="19" spans="4:10" x14ac:dyDescent="0.35">
      <c r="D19" s="48" t="s">
        <v>61</v>
      </c>
      <c r="E19" s="55">
        <v>-50000</v>
      </c>
      <c r="F19" s="54"/>
      <c r="G19" s="54"/>
      <c r="H19" s="54"/>
      <c r="I19" s="54"/>
      <c r="J19" s="54"/>
    </row>
    <row r="20" spans="4:10" x14ac:dyDescent="0.35">
      <c r="D20" s="48" t="s">
        <v>59</v>
      </c>
      <c r="E20" s="54">
        <f>C8+E18+E19</f>
        <v>100000</v>
      </c>
      <c r="F20" s="54">
        <f>E20+F18</f>
        <v>80000</v>
      </c>
      <c r="G20" s="54">
        <f t="shared" ref="G20:J20" si="3">F20+G18</f>
        <v>60000</v>
      </c>
      <c r="H20" s="54">
        <f t="shared" si="3"/>
        <v>40000</v>
      </c>
      <c r="I20" s="54">
        <f t="shared" si="3"/>
        <v>20000</v>
      </c>
      <c r="J20" s="54">
        <f t="shared" si="3"/>
        <v>0</v>
      </c>
    </row>
    <row r="22" spans="4:10" x14ac:dyDescent="0.35">
      <c r="D22" s="48"/>
      <c r="E22" s="53">
        <v>2012</v>
      </c>
      <c r="F22" s="53">
        <v>2013</v>
      </c>
      <c r="G22" s="53">
        <v>2014</v>
      </c>
      <c r="H22" s="53">
        <v>2015</v>
      </c>
      <c r="I22" s="53">
        <v>2016</v>
      </c>
      <c r="J22" s="53">
        <v>2017</v>
      </c>
    </row>
    <row r="23" spans="4:10" x14ac:dyDescent="0.35">
      <c r="D23" s="48" t="s">
        <v>57</v>
      </c>
      <c r="E23" s="54">
        <f>-C8/6</f>
        <v>-30000</v>
      </c>
      <c r="F23" s="54">
        <f>-E25/5</f>
        <v>-20000</v>
      </c>
      <c r="G23" s="54">
        <f t="shared" ref="G23:J23" si="4">F23</f>
        <v>-20000</v>
      </c>
      <c r="H23" s="54">
        <f>-G25/3</f>
        <v>-30000</v>
      </c>
      <c r="I23" s="54">
        <f t="shared" si="4"/>
        <v>-30000</v>
      </c>
      <c r="J23" s="54">
        <f t="shared" si="4"/>
        <v>-30000</v>
      </c>
    </row>
    <row r="24" spans="4:10" x14ac:dyDescent="0.35">
      <c r="D24" s="48" t="s">
        <v>61</v>
      </c>
      <c r="E24" s="56">
        <v>-50000</v>
      </c>
      <c r="F24" s="54"/>
      <c r="G24" s="55">
        <v>30000</v>
      </c>
      <c r="H24" s="54"/>
      <c r="I24" s="54"/>
      <c r="J24" s="54"/>
    </row>
    <row r="25" spans="4:10" x14ac:dyDescent="0.35">
      <c r="D25" s="48" t="s">
        <v>59</v>
      </c>
      <c r="E25" s="54">
        <f>C8+E23+E24</f>
        <v>100000</v>
      </c>
      <c r="F25" s="54">
        <f>E25+F23</f>
        <v>80000</v>
      </c>
      <c r="G25" s="54">
        <f>F25+G23+G24</f>
        <v>90000</v>
      </c>
      <c r="H25" s="54">
        <f t="shared" ref="H25:J25" si="5">G25+H23</f>
        <v>60000</v>
      </c>
      <c r="I25" s="54">
        <f t="shared" si="5"/>
        <v>30000</v>
      </c>
      <c r="J25" s="54">
        <f t="shared" si="5"/>
        <v>0</v>
      </c>
    </row>
    <row r="28" spans="4:10" ht="15.5" x14ac:dyDescent="0.35">
      <c r="D28" s="237" t="s">
        <v>10</v>
      </c>
      <c r="E28" s="237"/>
      <c r="F28" s="233">
        <v>2014</v>
      </c>
      <c r="G28" s="233"/>
    </row>
    <row r="29" spans="4:10" x14ac:dyDescent="0.35">
      <c r="D29" s="239" t="s">
        <v>11</v>
      </c>
      <c r="E29" s="239"/>
      <c r="F29" s="234">
        <f>G25</f>
        <v>90000</v>
      </c>
      <c r="G29" s="234"/>
    </row>
    <row r="30" spans="4:10" x14ac:dyDescent="0.35">
      <c r="D30" s="236" t="s">
        <v>62</v>
      </c>
      <c r="E30" s="236"/>
      <c r="F30" s="234"/>
      <c r="G30" s="234"/>
    </row>
    <row r="31" spans="4:10" x14ac:dyDescent="0.35">
      <c r="E31" s="1"/>
    </row>
    <row r="32" spans="4:10" ht="15.5" x14ac:dyDescent="0.35">
      <c r="D32" s="237" t="s">
        <v>15</v>
      </c>
      <c r="E32" s="237"/>
      <c r="F32" s="233">
        <f>F28</f>
        <v>2014</v>
      </c>
      <c r="G32" s="233"/>
    </row>
    <row r="33" spans="4:7" x14ac:dyDescent="0.35">
      <c r="D33" s="236"/>
      <c r="E33" s="236"/>
      <c r="F33" s="234"/>
      <c r="G33" s="234"/>
    </row>
    <row r="34" spans="4:7" x14ac:dyDescent="0.35">
      <c r="D34" s="235" t="s">
        <v>17</v>
      </c>
      <c r="E34" s="235"/>
      <c r="F34" s="234">
        <f>G24</f>
        <v>30000</v>
      </c>
      <c r="G34" s="234"/>
    </row>
    <row r="35" spans="4:7" x14ac:dyDescent="0.35">
      <c r="D35" s="235"/>
      <c r="E35" s="235"/>
      <c r="F35" s="234"/>
      <c r="G35" s="234"/>
    </row>
    <row r="36" spans="4:7" x14ac:dyDescent="0.35">
      <c r="D36" s="235" t="s">
        <v>98</v>
      </c>
      <c r="E36" s="235"/>
      <c r="F36" s="234">
        <v>20000</v>
      </c>
      <c r="G36" s="234"/>
    </row>
  </sheetData>
  <mergeCells count="16">
    <mergeCell ref="B4:C4"/>
    <mergeCell ref="F28:G28"/>
    <mergeCell ref="F29:G30"/>
    <mergeCell ref="D28:E28"/>
    <mergeCell ref="D29:E29"/>
    <mergeCell ref="D30:E30"/>
    <mergeCell ref="D36:E36"/>
    <mergeCell ref="D34:E34"/>
    <mergeCell ref="D33:E33"/>
    <mergeCell ref="D32:E32"/>
    <mergeCell ref="D35:E35"/>
    <mergeCell ref="F32:G32"/>
    <mergeCell ref="F34:G34"/>
    <mergeCell ref="F33:G33"/>
    <mergeCell ref="F36:G36"/>
    <mergeCell ref="F35:G3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7"/>
  <sheetViews>
    <sheetView showGridLines="0" workbookViewId="0">
      <selection activeCell="F15" sqref="F15"/>
    </sheetView>
  </sheetViews>
  <sheetFormatPr defaultRowHeight="14.5" x14ac:dyDescent="0.35"/>
  <cols>
    <col min="2" max="2" width="51.6328125" customWidth="1"/>
    <col min="3" max="3" width="12" bestFit="1" customWidth="1"/>
    <col min="5" max="5" width="12" bestFit="1" customWidth="1"/>
    <col min="8" max="8" width="113.453125" customWidth="1"/>
  </cols>
  <sheetData>
    <row r="4" spans="2:5" x14ac:dyDescent="0.35">
      <c r="B4" s="240" t="s">
        <v>106</v>
      </c>
      <c r="C4" s="240"/>
      <c r="D4" s="240"/>
      <c r="E4" s="240"/>
    </row>
    <row r="5" spans="2:5" x14ac:dyDescent="0.35">
      <c r="B5" s="81" t="s">
        <v>100</v>
      </c>
      <c r="C5" s="100">
        <v>55000</v>
      </c>
    </row>
    <row r="6" spans="2:5" x14ac:dyDescent="0.35">
      <c r="B6" s="81" t="s">
        <v>99</v>
      </c>
      <c r="C6" s="100">
        <f>D6*E6</f>
        <v>50000</v>
      </c>
      <c r="D6" s="74">
        <v>0.8</v>
      </c>
      <c r="E6" s="100">
        <v>62500</v>
      </c>
    </row>
    <row r="10" spans="2:5" ht="15.5" x14ac:dyDescent="0.35">
      <c r="B10" s="110" t="s">
        <v>103</v>
      </c>
      <c r="C10" s="111" t="s">
        <v>48</v>
      </c>
      <c r="D10" s="111" t="s">
        <v>50</v>
      </c>
    </row>
    <row r="11" spans="2:5" x14ac:dyDescent="0.35">
      <c r="B11" s="115" t="s">
        <v>65</v>
      </c>
      <c r="C11" s="113"/>
      <c r="D11" s="114">
        <v>55000</v>
      </c>
    </row>
    <row r="12" spans="2:5" x14ac:dyDescent="0.35">
      <c r="B12" s="115" t="s">
        <v>102</v>
      </c>
      <c r="C12" s="116">
        <v>55000</v>
      </c>
      <c r="D12" s="117"/>
    </row>
    <row r="14" spans="2:5" ht="15.5" x14ac:dyDescent="0.35">
      <c r="B14" s="110" t="s">
        <v>61</v>
      </c>
      <c r="C14" s="118" t="s">
        <v>48</v>
      </c>
      <c r="D14" s="118" t="s">
        <v>50</v>
      </c>
    </row>
    <row r="15" spans="2:5" x14ac:dyDescent="0.35">
      <c r="B15" s="112" t="s">
        <v>101</v>
      </c>
      <c r="C15" s="113">
        <v>5000</v>
      </c>
      <c r="D15" s="114"/>
    </row>
    <row r="16" spans="2:5" x14ac:dyDescent="0.35">
      <c r="B16" s="115" t="s">
        <v>102</v>
      </c>
      <c r="C16" s="116"/>
      <c r="D16" s="117">
        <v>5000</v>
      </c>
    </row>
    <row r="19" spans="2:3" x14ac:dyDescent="0.35">
      <c r="B19" s="240" t="s">
        <v>10</v>
      </c>
      <c r="C19" s="240"/>
    </row>
    <row r="20" spans="2:3" x14ac:dyDescent="0.35">
      <c r="B20" s="121" t="s">
        <v>80</v>
      </c>
      <c r="C20" s="120"/>
    </row>
    <row r="21" spans="2:3" x14ac:dyDescent="0.35">
      <c r="B21" t="s">
        <v>104</v>
      </c>
      <c r="C21" s="100">
        <f>C12-D16</f>
        <v>50000</v>
      </c>
    </row>
    <row r="22" spans="2:3" x14ac:dyDescent="0.35">
      <c r="B22" t="s">
        <v>80</v>
      </c>
    </row>
    <row r="23" spans="2:3" x14ac:dyDescent="0.35">
      <c r="B23" s="119"/>
    </row>
    <row r="24" spans="2:3" x14ac:dyDescent="0.35">
      <c r="B24" s="241" t="s">
        <v>15</v>
      </c>
      <c r="C24" s="241"/>
    </row>
    <row r="25" spans="2:3" x14ac:dyDescent="0.35">
      <c r="B25" t="s">
        <v>80</v>
      </c>
    </row>
    <row r="26" spans="2:3" x14ac:dyDescent="0.35">
      <c r="B26" t="s">
        <v>105</v>
      </c>
      <c r="C26" s="100">
        <f>C15</f>
        <v>5000</v>
      </c>
    </row>
    <row r="27" spans="2:3" x14ac:dyDescent="0.35">
      <c r="B27" t="s">
        <v>80</v>
      </c>
    </row>
  </sheetData>
  <mergeCells count="3">
    <mergeCell ref="B19:C19"/>
    <mergeCell ref="B24:C24"/>
    <mergeCell ref="B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4"/>
  <sheetViews>
    <sheetView workbookViewId="0">
      <selection activeCell="G28" sqref="G28"/>
    </sheetView>
  </sheetViews>
  <sheetFormatPr defaultRowHeight="14.5" x14ac:dyDescent="0.35"/>
  <cols>
    <col min="3" max="3" width="31" bestFit="1" customWidth="1"/>
    <col min="4" max="4" width="11.54296875" style="1" bestFit="1" customWidth="1"/>
    <col min="5" max="5" width="11.54296875" bestFit="1" customWidth="1"/>
    <col min="9" max="9" width="40.6328125" customWidth="1"/>
    <col min="10" max="11" width="9" bestFit="1" customWidth="1"/>
  </cols>
  <sheetData>
    <row r="3" spans="2:5" ht="15" thickBot="1" x14ac:dyDescent="0.4">
      <c r="C3" s="122" t="s">
        <v>107</v>
      </c>
    </row>
    <row r="4" spans="2:5" ht="15" thickTop="1" x14ac:dyDescent="0.35">
      <c r="C4" t="s">
        <v>108</v>
      </c>
    </row>
    <row r="5" spans="2:5" x14ac:dyDescent="0.35">
      <c r="B5" t="s">
        <v>109</v>
      </c>
      <c r="C5" t="s">
        <v>100</v>
      </c>
      <c r="D5" s="1">
        <v>200000</v>
      </c>
    </row>
    <row r="6" spans="2:5" x14ac:dyDescent="0.35">
      <c r="C6" t="s">
        <v>110</v>
      </c>
      <c r="D6" s="1">
        <v>200000</v>
      </c>
    </row>
    <row r="7" spans="2:5" x14ac:dyDescent="0.35">
      <c r="C7" t="s">
        <v>111</v>
      </c>
      <c r="D7" s="1">
        <f>D6*70/100</f>
        <v>140000</v>
      </c>
    </row>
    <row r="8" spans="2:5" x14ac:dyDescent="0.35">
      <c r="C8" t="s">
        <v>112</v>
      </c>
      <c r="D8" s="1">
        <f>D6-D7</f>
        <v>60000</v>
      </c>
    </row>
    <row r="9" spans="2:5" x14ac:dyDescent="0.35">
      <c r="C9" s="123" t="s">
        <v>113</v>
      </c>
      <c r="D9" s="124">
        <f>D8/3*2</f>
        <v>40000</v>
      </c>
    </row>
    <row r="10" spans="2:5" x14ac:dyDescent="0.35">
      <c r="C10" s="123" t="s">
        <v>114</v>
      </c>
      <c r="D10" s="124">
        <f>D8-D9</f>
        <v>20000</v>
      </c>
    </row>
    <row r="11" spans="2:5" x14ac:dyDescent="0.35">
      <c r="C11" s="123"/>
      <c r="D11" s="124"/>
    </row>
    <row r="12" spans="2:5" x14ac:dyDescent="0.35">
      <c r="C12" s="123"/>
      <c r="D12" s="124"/>
    </row>
    <row r="13" spans="2:5" x14ac:dyDescent="0.35">
      <c r="C13" s="123"/>
      <c r="D13" s="124"/>
    </row>
    <row r="15" spans="2:5" ht="15" thickBot="1" x14ac:dyDescent="0.4">
      <c r="C15" s="125"/>
      <c r="D15" s="126" t="s">
        <v>48</v>
      </c>
      <c r="E15" s="127" t="s">
        <v>50</v>
      </c>
    </row>
    <row r="16" spans="2:5" x14ac:dyDescent="0.35">
      <c r="C16" t="s">
        <v>115</v>
      </c>
      <c r="D16" s="128">
        <v>200000</v>
      </c>
      <c r="E16" s="129"/>
    </row>
    <row r="17" spans="3:9" x14ac:dyDescent="0.35">
      <c r="C17" t="s">
        <v>116</v>
      </c>
      <c r="D17" s="130"/>
      <c r="E17" s="130">
        <v>200000</v>
      </c>
    </row>
    <row r="18" spans="3:9" x14ac:dyDescent="0.35">
      <c r="I18" s="131"/>
    </row>
    <row r="19" spans="3:9" x14ac:dyDescent="0.35">
      <c r="I19" s="131"/>
    </row>
    <row r="20" spans="3:9" x14ac:dyDescent="0.35">
      <c r="I20" s="132"/>
    </row>
    <row r="21" spans="3:9" x14ac:dyDescent="0.35">
      <c r="I21" s="132"/>
    </row>
    <row r="22" spans="3:9" ht="15" thickBot="1" x14ac:dyDescent="0.4">
      <c r="C22" s="133"/>
      <c r="D22" s="134" t="s">
        <v>117</v>
      </c>
      <c r="I22" s="132"/>
    </row>
    <row r="23" spans="3:9" ht="15" thickTop="1" x14ac:dyDescent="0.35">
      <c r="C23" s="135" t="s">
        <v>118</v>
      </c>
      <c r="D23" s="124">
        <f>D9/5</f>
        <v>8000</v>
      </c>
    </row>
    <row r="24" spans="3:9" ht="29" x14ac:dyDescent="0.35">
      <c r="C24" s="136" t="s">
        <v>119</v>
      </c>
      <c r="D24" s="124">
        <f>D10/10</f>
        <v>2000</v>
      </c>
      <c r="I24" s="132"/>
    </row>
    <row r="25" spans="3:9" ht="15" thickBot="1" x14ac:dyDescent="0.4">
      <c r="C25" s="137" t="s">
        <v>120</v>
      </c>
      <c r="D25" s="138">
        <f>D23+D24</f>
        <v>10000</v>
      </c>
      <c r="I25" s="132"/>
    </row>
    <row r="26" spans="3:9" ht="15" thickTop="1" x14ac:dyDescent="0.35">
      <c r="I26" s="132"/>
    </row>
    <row r="27" spans="3:9" x14ac:dyDescent="0.35">
      <c r="I27" s="132"/>
    </row>
    <row r="28" spans="3:9" x14ac:dyDescent="0.35">
      <c r="I28" s="131"/>
    </row>
    <row r="29" spans="3:9" ht="16" thickBot="1" x14ac:dyDescent="0.4">
      <c r="C29" s="139" t="s">
        <v>10</v>
      </c>
      <c r="D29" s="140" t="s">
        <v>4</v>
      </c>
      <c r="E29" s="140" t="s">
        <v>5</v>
      </c>
      <c r="I29" s="132"/>
    </row>
    <row r="30" spans="3:9" ht="15" thickTop="1" x14ac:dyDescent="0.35">
      <c r="C30" s="131" t="s">
        <v>121</v>
      </c>
      <c r="D30"/>
      <c r="I30" s="131"/>
    </row>
    <row r="31" spans="3:9" x14ac:dyDescent="0.35">
      <c r="C31" s="141" t="s">
        <v>122</v>
      </c>
      <c r="D31"/>
    </row>
    <row r="32" spans="3:9" x14ac:dyDescent="0.35">
      <c r="C32" s="93" t="s">
        <v>123</v>
      </c>
      <c r="D32"/>
    </row>
    <row r="33" spans="3:5" x14ac:dyDescent="0.35">
      <c r="C33" s="90" t="s">
        <v>124</v>
      </c>
      <c r="D33"/>
    </row>
    <row r="34" spans="3:5" ht="15.5" x14ac:dyDescent="0.35">
      <c r="C34" s="142" t="s">
        <v>125</v>
      </c>
      <c r="D34" s="143">
        <v>200000</v>
      </c>
      <c r="E34" s="143">
        <f>D34-D25</f>
        <v>190000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52"/>
  <sheetViews>
    <sheetView topLeftCell="A11" workbookViewId="0">
      <selection activeCell="E26" sqref="E26"/>
    </sheetView>
  </sheetViews>
  <sheetFormatPr defaultRowHeight="14.5" x14ac:dyDescent="0.35"/>
  <cols>
    <col min="3" max="3" width="31" bestFit="1" customWidth="1"/>
    <col min="4" max="4" width="11.54296875" style="1" bestFit="1" customWidth="1"/>
    <col min="5" max="5" width="11.54296875" bestFit="1" customWidth="1"/>
    <col min="9" max="9" width="40.6328125" customWidth="1"/>
    <col min="10" max="11" width="9" bestFit="1" customWidth="1"/>
  </cols>
  <sheetData>
    <row r="3" spans="2:9" ht="15" thickBot="1" x14ac:dyDescent="0.4">
      <c r="C3" s="122" t="s">
        <v>107</v>
      </c>
      <c r="D3" s="144" t="s">
        <v>4</v>
      </c>
      <c r="E3" s="144" t="s">
        <v>5</v>
      </c>
    </row>
    <row r="4" spans="2:9" ht="15" thickTop="1" x14ac:dyDescent="0.35">
      <c r="C4" t="s">
        <v>108</v>
      </c>
    </row>
    <row r="5" spans="2:9" x14ac:dyDescent="0.35">
      <c r="B5" t="s">
        <v>109</v>
      </c>
      <c r="C5" t="s">
        <v>100</v>
      </c>
      <c r="D5" s="1">
        <v>140000</v>
      </c>
      <c r="E5" s="1">
        <f>D5</f>
        <v>140000</v>
      </c>
    </row>
    <row r="6" spans="2:9" x14ac:dyDescent="0.35">
      <c r="C6" t="s">
        <v>110</v>
      </c>
      <c r="D6" s="1">
        <v>200000</v>
      </c>
      <c r="E6" s="1">
        <v>210000</v>
      </c>
    </row>
    <row r="7" spans="2:9" x14ac:dyDescent="0.35">
      <c r="C7" t="s">
        <v>111</v>
      </c>
      <c r="D7" s="1">
        <f>D6*70/100</f>
        <v>140000</v>
      </c>
      <c r="E7" s="1">
        <f>E6*7/10</f>
        <v>147000</v>
      </c>
    </row>
    <row r="8" spans="2:9" x14ac:dyDescent="0.35">
      <c r="E8" s="1"/>
    </row>
    <row r="11" spans="2:9" ht="15.5" x14ac:dyDescent="0.35">
      <c r="C11" s="110" t="s">
        <v>126</v>
      </c>
      <c r="D11" s="118" t="s">
        <v>48</v>
      </c>
      <c r="E11" s="118" t="s">
        <v>50</v>
      </c>
    </row>
    <row r="12" spans="2:9" ht="26" x14ac:dyDescent="0.35">
      <c r="C12" s="112" t="s">
        <v>127</v>
      </c>
      <c r="D12" s="113"/>
      <c r="E12" s="114" t="s">
        <v>128</v>
      </c>
      <c r="I12" s="131"/>
    </row>
    <row r="13" spans="2:9" x14ac:dyDescent="0.35">
      <c r="C13" s="115" t="s">
        <v>102</v>
      </c>
      <c r="D13" s="116" t="s">
        <v>128</v>
      </c>
      <c r="E13" s="117"/>
    </row>
    <row r="14" spans="2:9" ht="15.5" x14ac:dyDescent="0.35">
      <c r="I14" s="97"/>
    </row>
    <row r="15" spans="2:9" x14ac:dyDescent="0.35">
      <c r="I15" s="99"/>
    </row>
    <row r="16" spans="2:9" x14ac:dyDescent="0.35">
      <c r="I16" s="145"/>
    </row>
    <row r="17" spans="3:9" x14ac:dyDescent="0.35">
      <c r="I17" s="99"/>
    </row>
    <row r="18" spans="3:9" ht="16" thickBot="1" x14ac:dyDescent="0.4">
      <c r="C18" s="139" t="s">
        <v>10</v>
      </c>
      <c r="D18" s="140" t="s">
        <v>4</v>
      </c>
      <c r="E18" s="140" t="s">
        <v>5</v>
      </c>
      <c r="I18" s="99"/>
    </row>
    <row r="19" spans="3:9" ht="15" thickTop="1" x14ac:dyDescent="0.35">
      <c r="C19" s="131" t="s">
        <v>121</v>
      </c>
      <c r="D19"/>
      <c r="I19" s="145"/>
    </row>
    <row r="20" spans="3:9" x14ac:dyDescent="0.35">
      <c r="C20" s="141" t="s">
        <v>122</v>
      </c>
      <c r="D20"/>
      <c r="I20" s="146"/>
    </row>
    <row r="21" spans="3:9" ht="15.5" x14ac:dyDescent="0.35">
      <c r="C21" s="93" t="s">
        <v>123</v>
      </c>
      <c r="D21"/>
      <c r="I21" s="97"/>
    </row>
    <row r="22" spans="3:9" x14ac:dyDescent="0.35">
      <c r="C22" s="90" t="s">
        <v>124</v>
      </c>
      <c r="D22"/>
      <c r="I22" s="146"/>
    </row>
    <row r="23" spans="3:9" ht="15.5" x14ac:dyDescent="0.35">
      <c r="C23" s="142" t="s">
        <v>125</v>
      </c>
      <c r="D23" s="143">
        <f>D7</f>
        <v>140000</v>
      </c>
      <c r="E23" s="143">
        <f>E7</f>
        <v>147000</v>
      </c>
      <c r="I23" s="99"/>
    </row>
    <row r="24" spans="3:9" x14ac:dyDescent="0.35">
      <c r="I24" s="99"/>
    </row>
    <row r="25" spans="3:9" x14ac:dyDescent="0.35">
      <c r="C25" s="48" t="s">
        <v>182</v>
      </c>
      <c r="D25" s="49"/>
      <c r="E25" s="48"/>
      <c r="I25" s="99"/>
    </row>
    <row r="26" spans="3:9" x14ac:dyDescent="0.35">
      <c r="C26" s="48" t="s">
        <v>183</v>
      </c>
      <c r="D26" s="49"/>
      <c r="E26" s="49">
        <v>7000</v>
      </c>
      <c r="I26" s="99"/>
    </row>
    <row r="27" spans="3:9" x14ac:dyDescent="0.35">
      <c r="I27" s="146"/>
    </row>
    <row r="28" spans="3:9" x14ac:dyDescent="0.35">
      <c r="I28" s="146"/>
    </row>
    <row r="29" spans="3:9" ht="16" thickBot="1" x14ac:dyDescent="0.4">
      <c r="C29" s="139" t="s">
        <v>15</v>
      </c>
      <c r="D29" s="140" t="s">
        <v>5</v>
      </c>
      <c r="I29" s="146"/>
    </row>
    <row r="30" spans="3:9" ht="31.5" thickTop="1" x14ac:dyDescent="0.35">
      <c r="C30" s="147" t="s">
        <v>129</v>
      </c>
      <c r="I30" s="146"/>
    </row>
    <row r="31" spans="3:9" x14ac:dyDescent="0.35">
      <c r="C31" s="148" t="s">
        <v>130</v>
      </c>
      <c r="I31" s="146"/>
    </row>
    <row r="32" spans="3:9" ht="15.5" x14ac:dyDescent="0.35">
      <c r="C32" s="149" t="s">
        <v>131</v>
      </c>
      <c r="D32" s="143">
        <v>7000</v>
      </c>
      <c r="I32" s="99"/>
    </row>
    <row r="33" spans="9:9" x14ac:dyDescent="0.35">
      <c r="I33" s="146"/>
    </row>
    <row r="34" spans="9:9" x14ac:dyDescent="0.35">
      <c r="I34" s="146"/>
    </row>
    <row r="35" spans="9:9" x14ac:dyDescent="0.35">
      <c r="I35" s="146"/>
    </row>
    <row r="36" spans="9:9" x14ac:dyDescent="0.35">
      <c r="I36" s="146"/>
    </row>
    <row r="37" spans="9:9" x14ac:dyDescent="0.35">
      <c r="I37" s="99"/>
    </row>
    <row r="38" spans="9:9" x14ac:dyDescent="0.35">
      <c r="I38" s="99"/>
    </row>
    <row r="39" spans="9:9" x14ac:dyDescent="0.35">
      <c r="I39" s="99"/>
    </row>
    <row r="40" spans="9:9" x14ac:dyDescent="0.35">
      <c r="I40" s="99"/>
    </row>
    <row r="41" spans="9:9" x14ac:dyDescent="0.35">
      <c r="I41" s="146"/>
    </row>
    <row r="42" spans="9:9" ht="15.5" x14ac:dyDescent="0.35">
      <c r="I42" s="97"/>
    </row>
    <row r="43" spans="9:9" ht="15.5" x14ac:dyDescent="0.35">
      <c r="I43" s="97"/>
    </row>
    <row r="44" spans="9:9" x14ac:dyDescent="0.35">
      <c r="I44" s="99"/>
    </row>
    <row r="45" spans="9:9" x14ac:dyDescent="0.35">
      <c r="I45" s="99"/>
    </row>
    <row r="46" spans="9:9" x14ac:dyDescent="0.35">
      <c r="I46" s="150"/>
    </row>
    <row r="47" spans="9:9" x14ac:dyDescent="0.35">
      <c r="I47" s="146"/>
    </row>
    <row r="48" spans="9:9" x14ac:dyDescent="0.35">
      <c r="I48" s="146"/>
    </row>
    <row r="49" spans="9:9" x14ac:dyDescent="0.35">
      <c r="I49" s="150"/>
    </row>
    <row r="50" spans="9:9" x14ac:dyDescent="0.35">
      <c r="I50" s="99"/>
    </row>
    <row r="51" spans="9:9" x14ac:dyDescent="0.35">
      <c r="I51" s="99"/>
    </row>
    <row r="52" spans="9:9" x14ac:dyDescent="0.35">
      <c r="I52" s="146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I29"/>
  <sheetViews>
    <sheetView workbookViewId="0">
      <selection activeCell="H39" sqref="H39"/>
    </sheetView>
  </sheetViews>
  <sheetFormatPr defaultColWidth="8.6328125" defaultRowHeight="15.5" x14ac:dyDescent="0.35"/>
  <cols>
    <col min="1" max="5" width="8.6328125" style="197"/>
    <col min="6" max="6" width="11.54296875" style="197" customWidth="1"/>
    <col min="7" max="7" width="18.6328125" style="197" customWidth="1"/>
    <col min="8" max="8" width="11.36328125" style="197" customWidth="1"/>
    <col min="9" max="9" width="12.36328125" style="197" bestFit="1" customWidth="1"/>
    <col min="10" max="16384" width="8.6328125" style="197"/>
  </cols>
  <sheetData>
    <row r="4" spans="5:9" ht="16" thickBot="1" x14ac:dyDescent="0.4"/>
    <row r="5" spans="5:9" x14ac:dyDescent="0.35">
      <c r="E5" s="242" t="s">
        <v>168</v>
      </c>
      <c r="F5" s="242" t="s">
        <v>24</v>
      </c>
      <c r="G5" s="242" t="s">
        <v>169</v>
      </c>
      <c r="H5" s="198" t="s">
        <v>170</v>
      </c>
      <c r="I5" s="198" t="s">
        <v>170</v>
      </c>
    </row>
    <row r="6" spans="5:9" ht="16" thickBot="1" x14ac:dyDescent="0.4">
      <c r="E6" s="243"/>
      <c r="F6" s="243"/>
      <c r="G6" s="243"/>
      <c r="H6" s="199" t="s">
        <v>171</v>
      </c>
      <c r="I6" s="199" t="s">
        <v>150</v>
      </c>
    </row>
    <row r="7" spans="5:9" ht="16" thickBot="1" x14ac:dyDescent="0.4">
      <c r="E7" s="200">
        <v>42736</v>
      </c>
      <c r="F7" s="201">
        <v>1500</v>
      </c>
      <c r="G7" s="202" t="s">
        <v>172</v>
      </c>
      <c r="H7" s="202">
        <v>180</v>
      </c>
      <c r="I7" s="203">
        <v>270000</v>
      </c>
    </row>
    <row r="8" spans="5:9" ht="16" thickBot="1" x14ac:dyDescent="0.4">
      <c r="E8" s="200">
        <v>42775</v>
      </c>
      <c r="F8" s="201">
        <v>1500</v>
      </c>
      <c r="G8" s="202" t="s">
        <v>173</v>
      </c>
      <c r="H8" s="202">
        <v>170</v>
      </c>
      <c r="I8" s="203">
        <v>255000</v>
      </c>
    </row>
    <row r="9" spans="5:9" ht="16" thickBot="1" x14ac:dyDescent="0.4">
      <c r="E9" s="200">
        <v>42819</v>
      </c>
      <c r="F9" s="202">
        <v>500</v>
      </c>
      <c r="G9" s="202" t="s">
        <v>174</v>
      </c>
      <c r="H9" s="202"/>
      <c r="I9" s="203"/>
    </row>
    <row r="10" spans="5:9" ht="16" thickBot="1" x14ac:dyDescent="0.4">
      <c r="E10" s="200">
        <v>42836</v>
      </c>
      <c r="F10" s="201">
        <v>2000</v>
      </c>
      <c r="G10" s="202" t="s">
        <v>175</v>
      </c>
      <c r="H10" s="202">
        <v>160</v>
      </c>
      <c r="I10" s="203">
        <v>320000</v>
      </c>
    </row>
    <row r="11" spans="5:9" ht="16" thickBot="1" x14ac:dyDescent="0.4">
      <c r="E11" s="200">
        <v>42885</v>
      </c>
      <c r="F11" s="201">
        <v>2500</v>
      </c>
      <c r="G11" s="202" t="s">
        <v>176</v>
      </c>
      <c r="H11" s="202"/>
      <c r="I11" s="203"/>
    </row>
    <row r="13" spans="5:9" ht="16" thickBot="1" x14ac:dyDescent="0.4"/>
    <row r="14" spans="5:9" ht="16" thickBot="1" x14ac:dyDescent="0.4">
      <c r="E14" s="204">
        <v>43100</v>
      </c>
      <c r="F14" s="205">
        <f>F7+F8-F9+F10-F11</f>
        <v>2000</v>
      </c>
      <c r="G14" s="206" t="s">
        <v>177</v>
      </c>
      <c r="H14" s="206"/>
      <c r="I14" s="206"/>
    </row>
    <row r="16" spans="5:9" ht="16" thickBot="1" x14ac:dyDescent="0.4"/>
    <row r="17" spans="5:9" x14ac:dyDescent="0.35">
      <c r="E17" s="242"/>
      <c r="F17" s="242" t="s">
        <v>24</v>
      </c>
      <c r="G17" s="242"/>
      <c r="H17" s="198" t="s">
        <v>170</v>
      </c>
      <c r="I17" s="198" t="s">
        <v>170</v>
      </c>
    </row>
    <row r="18" spans="5:9" ht="16" thickBot="1" x14ac:dyDescent="0.4">
      <c r="E18" s="243"/>
      <c r="F18" s="243"/>
      <c r="G18" s="243"/>
      <c r="H18" s="199" t="s">
        <v>171</v>
      </c>
      <c r="I18" s="199" t="s">
        <v>150</v>
      </c>
    </row>
    <row r="19" spans="5:9" x14ac:dyDescent="0.35">
      <c r="E19" s="197" t="s">
        <v>178</v>
      </c>
      <c r="F19" s="197">
        <v>1500</v>
      </c>
      <c r="H19" s="197">
        <v>180</v>
      </c>
      <c r="I19" s="207">
        <f>F19*H19</f>
        <v>270000</v>
      </c>
    </row>
    <row r="20" spans="5:9" ht="16" thickBot="1" x14ac:dyDescent="0.4">
      <c r="F20" s="197">
        <v>500</v>
      </c>
      <c r="H20" s="197">
        <v>170</v>
      </c>
      <c r="I20" s="207">
        <f>F20*H20</f>
        <v>85000</v>
      </c>
    </row>
    <row r="21" spans="5:9" ht="16" thickBot="1" x14ac:dyDescent="0.4">
      <c r="F21" s="209">
        <f t="shared" ref="F21:G21" si="0">SUM(F19:F20)</f>
        <v>2000</v>
      </c>
      <c r="G21" s="209">
        <f t="shared" si="0"/>
        <v>0</v>
      </c>
      <c r="H21" s="209">
        <f>I21/F21</f>
        <v>177.5</v>
      </c>
      <c r="I21" s="209">
        <f>SUM(I19:I20)</f>
        <v>355000</v>
      </c>
    </row>
    <row r="25" spans="5:9" x14ac:dyDescent="0.35">
      <c r="E25" s="210" t="s">
        <v>179</v>
      </c>
    </row>
    <row r="26" spans="5:9" x14ac:dyDescent="0.35">
      <c r="F26" s="197">
        <v>2000</v>
      </c>
      <c r="H26" s="197">
        <v>160</v>
      </c>
      <c r="I26" s="211">
        <f>F26*H26</f>
        <v>320000</v>
      </c>
    </row>
    <row r="28" spans="5:9" x14ac:dyDescent="0.35">
      <c r="E28" s="210" t="s">
        <v>180</v>
      </c>
    </row>
    <row r="29" spans="5:9" x14ac:dyDescent="0.35">
      <c r="F29" s="197">
        <v>2000</v>
      </c>
      <c r="H29" s="208">
        <f>H21</f>
        <v>177.5</v>
      </c>
      <c r="I29" s="212">
        <f>F29*H29</f>
        <v>355000</v>
      </c>
    </row>
  </sheetData>
  <mergeCells count="6">
    <mergeCell ref="E17:E18"/>
    <mergeCell ref="F17:F18"/>
    <mergeCell ref="G17:G18"/>
    <mergeCell ref="E5:E6"/>
    <mergeCell ref="F5:F6"/>
    <mergeCell ref="G5:G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P45"/>
  <sheetViews>
    <sheetView showGridLines="0" topLeftCell="A4" workbookViewId="0">
      <selection activeCell="J30" sqref="J30"/>
    </sheetView>
  </sheetViews>
  <sheetFormatPr defaultRowHeight="14.5" x14ac:dyDescent="0.35"/>
  <cols>
    <col min="2" max="2" width="15.36328125" bestFit="1" customWidth="1"/>
    <col min="5" max="5" width="12" customWidth="1"/>
    <col min="7" max="7" width="13.54296875" customWidth="1"/>
  </cols>
  <sheetData>
    <row r="6" spans="2:12" s="20" customFormat="1" ht="29" x14ac:dyDescent="0.35">
      <c r="B6" s="22"/>
      <c r="C6" s="22" t="s">
        <v>24</v>
      </c>
      <c r="D6" s="22" t="s">
        <v>25</v>
      </c>
      <c r="E6" s="23" t="s">
        <v>26</v>
      </c>
    </row>
    <row r="7" spans="2:12" x14ac:dyDescent="0.35">
      <c r="B7" s="9" t="s">
        <v>28</v>
      </c>
      <c r="C7" s="9">
        <v>100</v>
      </c>
      <c r="D7" s="9">
        <v>9</v>
      </c>
      <c r="E7" s="12">
        <f>C7*D7</f>
        <v>900</v>
      </c>
    </row>
    <row r="8" spans="2:12" x14ac:dyDescent="0.35">
      <c r="B8" s="9" t="s">
        <v>19</v>
      </c>
      <c r="C8" s="9">
        <v>300</v>
      </c>
      <c r="D8" s="9">
        <v>10</v>
      </c>
      <c r="E8" s="12">
        <f t="shared" ref="E8:E11" si="0">C8*D8</f>
        <v>3000</v>
      </c>
    </row>
    <row r="9" spans="2:12" x14ac:dyDescent="0.35">
      <c r="B9" s="9" t="s">
        <v>20</v>
      </c>
      <c r="C9" s="9">
        <v>900</v>
      </c>
      <c r="D9" s="9">
        <v>12</v>
      </c>
      <c r="E9" s="12">
        <f t="shared" si="0"/>
        <v>10800</v>
      </c>
    </row>
    <row r="10" spans="2:12" x14ac:dyDescent="0.35">
      <c r="B10" s="9" t="s">
        <v>21</v>
      </c>
      <c r="C10" s="9">
        <v>-500</v>
      </c>
      <c r="D10" s="9"/>
      <c r="E10" s="12"/>
    </row>
    <row r="11" spans="2:12" x14ac:dyDescent="0.35">
      <c r="B11" s="9" t="s">
        <v>22</v>
      </c>
      <c r="C11" s="9">
        <v>700</v>
      </c>
      <c r="D11" s="9">
        <v>15</v>
      </c>
      <c r="E11" s="12">
        <f t="shared" si="0"/>
        <v>10500</v>
      </c>
    </row>
    <row r="12" spans="2:12" x14ac:dyDescent="0.35">
      <c r="B12" s="9" t="s">
        <v>23</v>
      </c>
      <c r="C12" s="9">
        <v>-1000</v>
      </c>
      <c r="D12" s="9"/>
      <c r="E12" s="9"/>
    </row>
    <row r="13" spans="2:12" x14ac:dyDescent="0.35">
      <c r="B13" s="9" t="s">
        <v>27</v>
      </c>
      <c r="C13" s="9">
        <f>SUM(C7:C12)</f>
        <v>500</v>
      </c>
      <c r="D13" s="9"/>
      <c r="E13" s="9"/>
    </row>
    <row r="16" spans="2:12" ht="29" x14ac:dyDescent="0.35">
      <c r="F16" s="14"/>
      <c r="G16" s="25" t="s">
        <v>31</v>
      </c>
      <c r="H16" s="245" t="s">
        <v>36</v>
      </c>
      <c r="I16" s="245"/>
      <c r="J16" s="245"/>
      <c r="K16" s="245"/>
      <c r="L16" s="29"/>
    </row>
    <row r="17" spans="6:16" x14ac:dyDescent="0.35">
      <c r="F17" s="9" t="s">
        <v>32</v>
      </c>
      <c r="G17" s="26">
        <v>100</v>
      </c>
      <c r="H17" s="26" t="s">
        <v>37</v>
      </c>
      <c r="I17" s="24"/>
      <c r="J17" s="24"/>
      <c r="K17" s="24"/>
      <c r="L17" s="28"/>
    </row>
    <row r="18" spans="6:16" x14ac:dyDescent="0.35">
      <c r="F18" s="9" t="s">
        <v>33</v>
      </c>
      <c r="G18" s="27">
        <v>400</v>
      </c>
      <c r="H18" s="27" t="s">
        <v>37</v>
      </c>
      <c r="I18" s="24" t="s">
        <v>38</v>
      </c>
      <c r="J18" s="24"/>
      <c r="K18" s="24"/>
      <c r="L18" s="28"/>
    </row>
    <row r="19" spans="6:16" x14ac:dyDescent="0.35">
      <c r="F19" s="9" t="s">
        <v>29</v>
      </c>
      <c r="G19" s="27">
        <v>1300</v>
      </c>
      <c r="H19" s="27" t="s">
        <v>37</v>
      </c>
      <c r="I19" s="24" t="s">
        <v>38</v>
      </c>
      <c r="J19" s="24" t="s">
        <v>41</v>
      </c>
      <c r="K19" s="24"/>
      <c r="L19" s="28"/>
    </row>
    <row r="20" spans="6:16" x14ac:dyDescent="0.35">
      <c r="F20" s="9" t="s">
        <v>30</v>
      </c>
      <c r="G20" s="27">
        <v>800</v>
      </c>
      <c r="H20" s="27" t="s">
        <v>37</v>
      </c>
      <c r="I20" s="24" t="s">
        <v>38</v>
      </c>
      <c r="J20" s="24" t="s">
        <v>39</v>
      </c>
      <c r="K20" s="24"/>
      <c r="L20" s="28"/>
    </row>
    <row r="21" spans="6:16" x14ac:dyDescent="0.35">
      <c r="F21" s="9" t="s">
        <v>34</v>
      </c>
      <c r="G21" s="27">
        <v>1500</v>
      </c>
      <c r="H21" s="27" t="s">
        <v>37</v>
      </c>
      <c r="I21" s="24" t="s">
        <v>38</v>
      </c>
      <c r="J21" s="24" t="s">
        <v>39</v>
      </c>
      <c r="K21" s="24" t="s">
        <v>40</v>
      </c>
      <c r="L21" s="28"/>
    </row>
    <row r="22" spans="6:16" x14ac:dyDescent="0.35">
      <c r="F22" s="9" t="s">
        <v>35</v>
      </c>
      <c r="G22" s="27">
        <v>500</v>
      </c>
      <c r="H22" s="27" t="s">
        <v>37</v>
      </c>
      <c r="I22" s="24" t="s">
        <v>38</v>
      </c>
      <c r="J22" s="24" t="s">
        <v>42</v>
      </c>
      <c r="K22" s="24"/>
      <c r="L22" s="28"/>
    </row>
    <row r="25" spans="6:16" ht="15" thickBot="1" x14ac:dyDescent="0.4"/>
    <row r="26" spans="6:16" ht="15" thickTop="1" x14ac:dyDescent="0.35">
      <c r="F26" s="30"/>
      <c r="G26" s="31" t="s">
        <v>56</v>
      </c>
      <c r="H26" s="31" t="s">
        <v>44</v>
      </c>
      <c r="I26" s="32" t="s">
        <v>45</v>
      </c>
    </row>
    <row r="27" spans="6:16" ht="15" thickBot="1" x14ac:dyDescent="0.4">
      <c r="F27" s="33" t="s">
        <v>43</v>
      </c>
      <c r="G27" s="34">
        <v>500</v>
      </c>
      <c r="H27" s="35">
        <f>100*9+300*10+100*12</f>
        <v>5100</v>
      </c>
      <c r="I27" s="36">
        <f>G27*10</f>
        <v>5000</v>
      </c>
    </row>
    <row r="28" spans="6:16" ht="15" thickTop="1" x14ac:dyDescent="0.35"/>
    <row r="29" spans="6:16" ht="21" x14ac:dyDescent="0.35">
      <c r="M29" s="37"/>
      <c r="N29" s="246" t="s">
        <v>47</v>
      </c>
      <c r="O29" s="246"/>
      <c r="P29" s="37"/>
    </row>
    <row r="30" spans="6:16" ht="21.5" thickBot="1" x14ac:dyDescent="0.4">
      <c r="M30" s="38" t="s">
        <v>48</v>
      </c>
      <c r="N30" s="247" t="s">
        <v>49</v>
      </c>
      <c r="O30" s="247"/>
      <c r="P30" s="39" t="s">
        <v>50</v>
      </c>
    </row>
    <row r="31" spans="6:16" ht="15" thickTop="1" x14ac:dyDescent="0.35">
      <c r="M31" s="40"/>
      <c r="N31" s="40"/>
      <c r="O31" s="30"/>
      <c r="P31" s="40"/>
    </row>
    <row r="32" spans="6:16" x14ac:dyDescent="0.35">
      <c r="M32" s="248" t="s">
        <v>51</v>
      </c>
      <c r="N32" s="249"/>
      <c r="O32" s="250" t="s">
        <v>52</v>
      </c>
      <c r="P32" s="251"/>
    </row>
    <row r="33" spans="13:16" x14ac:dyDescent="0.35">
      <c r="M33" s="248"/>
      <c r="N33" s="249"/>
      <c r="O33" s="250"/>
      <c r="P33" s="251"/>
    </row>
    <row r="34" spans="13:16" x14ac:dyDescent="0.35">
      <c r="M34" s="252">
        <v>900</v>
      </c>
      <c r="N34" s="253"/>
      <c r="O34" s="254">
        <v>5000</v>
      </c>
      <c r="P34" s="255"/>
    </row>
    <row r="35" spans="13:16" x14ac:dyDescent="0.35">
      <c r="M35" s="37"/>
      <c r="N35" s="37"/>
      <c r="O35" s="41"/>
      <c r="P35" s="37"/>
    </row>
    <row r="38" spans="13:16" ht="21" x14ac:dyDescent="0.35">
      <c r="M38" s="244" t="s">
        <v>46</v>
      </c>
      <c r="N38" s="244"/>
      <c r="O38" s="244"/>
      <c r="P38" s="244"/>
    </row>
    <row r="39" spans="13:16" x14ac:dyDescent="0.35">
      <c r="M39" s="42" t="s">
        <v>53</v>
      </c>
      <c r="N39" s="42"/>
      <c r="O39" s="37"/>
      <c r="P39" s="37"/>
    </row>
    <row r="40" spans="13:16" x14ac:dyDescent="0.35">
      <c r="M40" s="43" t="s">
        <v>54</v>
      </c>
      <c r="N40" s="43"/>
      <c r="O40" s="37"/>
      <c r="P40" s="37"/>
    </row>
    <row r="41" spans="13:16" x14ac:dyDescent="0.35">
      <c r="M41" s="44" t="s">
        <v>55</v>
      </c>
      <c r="N41" s="44"/>
      <c r="O41" s="37"/>
      <c r="P41" s="45">
        <f>O34</f>
        <v>5000</v>
      </c>
    </row>
    <row r="42" spans="13:16" x14ac:dyDescent="0.35">
      <c r="M42" s="46"/>
      <c r="N42" s="46"/>
      <c r="O42" s="9"/>
      <c r="P42" s="9"/>
    </row>
    <row r="43" spans="13:16" x14ac:dyDescent="0.35">
      <c r="M43" s="21"/>
      <c r="N43" s="21"/>
    </row>
    <row r="44" spans="13:16" x14ac:dyDescent="0.35">
      <c r="N44" s="21"/>
    </row>
    <row r="45" spans="13:16" x14ac:dyDescent="0.35">
      <c r="M45" s="21"/>
      <c r="N45" s="21"/>
    </row>
  </sheetData>
  <mergeCells count="8">
    <mergeCell ref="M38:P38"/>
    <mergeCell ref="H16:K16"/>
    <mergeCell ref="N29:O29"/>
    <mergeCell ref="N30:O30"/>
    <mergeCell ref="M32:N33"/>
    <mergeCell ref="O32:P33"/>
    <mergeCell ref="M34:N34"/>
    <mergeCell ref="O34:P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domande01 - es. 2</vt:lpstr>
      <vt:lpstr>domande02 - es. 2</vt:lpstr>
      <vt:lpstr>domande03 - es. 2</vt:lpstr>
      <vt:lpstr>domande04 - es. 2</vt:lpstr>
      <vt:lpstr>domande05 - es. 2</vt:lpstr>
      <vt:lpstr>domanda06 - es. 2</vt:lpstr>
      <vt:lpstr>domanda07 - es. 2</vt:lpstr>
      <vt:lpstr>domanda08 - es.2</vt:lpstr>
      <vt:lpstr>domande09 - es. 2</vt:lpstr>
      <vt:lpstr>domande10 - es. 2</vt:lpstr>
      <vt:lpstr>domanda11 - es. 2</vt:lpstr>
      <vt:lpstr>domande12 - es. 2</vt:lpstr>
      <vt:lpstr>domanda13 - es. 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</cp:lastModifiedBy>
  <dcterms:created xsi:type="dcterms:W3CDTF">2016-12-01T13:51:58Z</dcterms:created>
  <dcterms:modified xsi:type="dcterms:W3CDTF">2018-11-15T13:40:42Z</dcterms:modified>
</cp:coreProperties>
</file>